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'COPARTICIPACION'!$A$2:$E$19</definedName>
    <definedName name="_xlnm.Print_Area" localSheetId="3">'EAI'!$A$2:$F$98</definedName>
    <definedName name="_xlnm.Print_Area" localSheetId="1">'EROGACIONES'!$A$68:$F$133</definedName>
    <definedName name="_xlnm.Print_Area" localSheetId="0">'RECURSOS'!$A$60:$F$117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<sst xmlns="http://schemas.openxmlformats.org/spreadsheetml/2006/main" count="384" uniqueCount="232">
  <si>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</si>
  <si>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</si>
  <si>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</si>
  <si>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</si>
  <si>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</si>
  <si>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</si>
  <si>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</si>
  <si>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</si>
  <si>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</si>
  <si>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</si>
  <si>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</si>
  <si>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</si>
  <si>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</si>
  <si>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</si>
  <si>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</si>
  <si>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</si>
  <si>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</si>
  <si>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</si>
  <si>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</si>
  <si>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</si>
  <si>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</si>
  <si>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</si>
  <si>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</si>
  <si>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</si>
  <si>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</si>
  <si>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</si>
  <si>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</si>
  <si>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</si>
  <si>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</si>
  <si>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</si>
  <si>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</si>
  <si>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</si>
  <si>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</si>
  <si>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</si>
  <si>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</si>
  <si>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</si>
  <si>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</si>
  <si>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</si>
  <si>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</si>
  <si>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</si>
  <si>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</si>
  <si>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</si>
  <si>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</si>
  <si>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</si>
  <si>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</si>
  <si>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</si>
  <si>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</si>
  <si>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</si>
  <si>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</si>
  <si>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</si>
  <si>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</si>
  <si>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</si>
  <si>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</si>
  <si>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</si>
  <si>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</si>
  <si>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</si>
  <si>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</si>
  <si>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</si>
  <si>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</si>
  <si>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</si>
  <si>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</si>
  <si>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</si>
  <si>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</si>
  <si>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</si>
  <si>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</si>
  <si>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</si>
  <si>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</si>
  <si>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</si>
  <si>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</si>
  <si>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</si>
  <si>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</si>
  <si>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</si>
  <si>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</si>
  <si>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</si>
  <si>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</si>
  <si>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</si>
  <si>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</si>
  <si>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</si>
  <si>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</si>
  <si>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</si>
  <si>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</si>
  <si>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</si>
  <si>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</si>
  <si>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</si>
  <si>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</si>
  <si>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</si>
  <si>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(5)</t>
  </si>
  <si>
    <t>EJECUTADO EJERCICIO 2014 (1)</t>
  </si>
  <si>
    <t xml:space="preserve"> </t>
  </si>
  <si>
    <t>EJECUTADO EJERCICIO 2014 (2)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</si>
  <si>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</si>
  <si>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</si>
  <si>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</si>
  <si>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</si>
  <si>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</si>
  <si>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</si>
  <si>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</si>
  <si>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</si>
  <si>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</si>
  <si>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</si>
  <si>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</si>
  <si>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</si>
  <si>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</si>
  <si>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</si>
  <si>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</si>
  <si>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</si>
  <si>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</si>
  <si>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</si>
  <si>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</si>
  <si>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</si>
  <si>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</si>
  <si>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</si>
  <si>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</si>
  <si>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</si>
  <si>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</si>
  <si>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</si>
  <si>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</si>
  <si>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</si>
  <si>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</si>
  <si>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</si>
  <si>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</si>
  <si>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</si>
  <si>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</si>
  <si>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</si>
  <si>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</si>
  <si>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</si>
  <si>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</si>
  <si>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</si>
  <si>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</si>
  <si>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</si>
  <si>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</si>
  <si>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</si>
  <si>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</si>
  <si>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</si>
  <si>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</si>
  <si>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</si>
  <si>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</si>
  <si>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</si>
  <si>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</si>
  <si>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</si>
  <si>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</si>
  <si>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</si>
  <si>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</si>
  <si>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</si>
  <si>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</si>
  <si>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</si>
  <si>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</si>
  <si>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</si>
  <si>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</si>
  <si>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</si>
  <si>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</si>
  <si>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</si>
  <si>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</si>
  <si>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</si>
  <si>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</si>
  <si>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</si>
  <si>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</si>
  <si>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</si>
  <si>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</si>
  <si>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</si>
  <si>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</si>
  <si>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</si>
  <si>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</si>
  <si>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</si>
  <si>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</si>
  <si>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</si>
  <si>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</si>
  <si>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</si>
  <si>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</si>
  <si>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</si>
  <si>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</si>
  <si>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</si>
  <si>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</si>
  <si>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</si>
  <si>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</si>
  <si>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</si>
  <si>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</si>
  <si>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</si>
  <si>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</si>
  <si>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</si>
  <si>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</si>
  <si>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</si>
  <si>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</si>
  <si>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</si>
  <si>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</si>
  <si>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</si>
  <si>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</si>
  <si>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</si>
  <si>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</si>
  <si>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</si>
  <si>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</si>
  <si>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</si>
  <si>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</si>
  <si>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</si>
  <si>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</si>
  <si>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</si>
  <si>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</si>
  <si>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</si>
  <si>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</si>
  <si>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</si>
  <si>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</si>
  <si>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</si>
  <si>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</si>
  <si>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</si>
  <si>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</si>
  <si>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</si>
  <si>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</si>
  <si>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</si>
  <si>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</si>
  <si>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</si>
  <si>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</si>
  <si>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</si>
  <si>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I.A) DATOS DEL MES DE JULIO DE 2014</t>
  </si>
  <si>
    <t>(2)Corresponde a la ejecución del mes de Julio de 2013.</t>
  </si>
  <si>
    <t>(3)Corresponde a la ejecución presupuestaria del mes de Julio  de 2014</t>
  </si>
  <si>
    <t>(4)Corresponde a la ejecución del mes de Julio de 2013</t>
  </si>
  <si>
    <t>(5)Corresponde a la ejecución presupuestaria del mes de Julio de 2014.</t>
  </si>
  <si>
    <t>(2)Corresponde a la ejecución acumulada al mes de Julio de 2013.</t>
  </si>
  <si>
    <t>(3)Corresponde a la ejecución presupuestaria acumulada al mes de Julio  de 2014</t>
  </si>
  <si>
    <t>I.B) DATOS ACUMULADOS AL MES DE JULIO DE 2014</t>
  </si>
  <si>
    <t>(4)Corresponde a la ejecución acumulada al mes de Julio de 2013</t>
  </si>
  <si>
    <t>(5)Corresponde a la ejecución presupuestaria acumulada al mes de Julio de 2014.</t>
  </si>
  <si>
    <t>II-A) DATOS DEL MES DE JULIO DE 2014</t>
  </si>
  <si>
    <t>(2) Ejecución presupuestaria del mes de Julio 2014 (Incluye déficit de la Caja de Jubilaciones y Pens.)</t>
  </si>
  <si>
    <t>(3) Cifras de la ejecución presupuestaria del mes de Julio de 2013.</t>
  </si>
  <si>
    <t>(1) Corresponde a la ejecución acumulada al mes de Julio de 2014.</t>
  </si>
  <si>
    <t>(2) Cifras de ejecución acumulada al mes de Julio de 2013.</t>
  </si>
  <si>
    <t>Ejecución presupuestaria acumulada al mes de Julio 2014.</t>
  </si>
  <si>
    <t>II-B) DATOS ACUMULADOS AL MES DE JULIO DE 2014</t>
  </si>
  <si>
    <t>(2) Ejecución presupuestaria del mes de Julio 2014.(Incluye déficit de la Caja de Jubilaciones y Pens.)</t>
  </si>
  <si>
    <t>(2) Ejecución presupuestaria acumulada al mes de Julio 2014 (Incluye déficit de la Caja de Jubilaciones y Pens.)</t>
  </si>
  <si>
    <t>(3) Cifras de la ejecución presupuestaria acumulada al mes de Julio de 2013.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</si>
</sst>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17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212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90</v>
      </c>
      <c r="C6" s="6" t="s">
        <v>85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52371.54000000001</v>
      </c>
      <c r="C7" s="30">
        <f>SUM(C8:C11)</f>
        <v>5328.572</v>
      </c>
      <c r="D7" s="30">
        <f>+C7/$C$16*100</f>
        <v>96.22991858536979</v>
      </c>
      <c r="E7" s="30">
        <v>4001.2500000000005</v>
      </c>
      <c r="F7" s="23"/>
      <c r="G7" s="24"/>
    </row>
    <row r="8" spans="1:8" ht="16.5" customHeight="1">
      <c r="A8" s="4" t="s">
        <v>4</v>
      </c>
      <c r="B8" s="29">
        <v>37068.23</v>
      </c>
      <c r="C8" s="29">
        <v>3583.61</v>
      </c>
      <c r="D8" s="29">
        <f aca="true" t="shared" si="0" ref="D8:D16">+C8/$C$16*100</f>
        <v>64.71724479686435</v>
      </c>
      <c r="E8" s="29">
        <v>2658.13</v>
      </c>
      <c r="F8" s="25"/>
      <c r="G8" s="26"/>
      <c r="H8" s="41"/>
    </row>
    <row r="9" spans="1:8" ht="16.5" customHeight="1">
      <c r="A9" s="4" t="s">
        <v>5</v>
      </c>
      <c r="B9" s="29">
        <v>9527.25</v>
      </c>
      <c r="C9" s="29">
        <v>1077.635</v>
      </c>
      <c r="D9" s="29">
        <f t="shared" si="0"/>
        <v>19.46126059941481</v>
      </c>
      <c r="E9" s="29">
        <v>808.8</v>
      </c>
      <c r="F9" s="25"/>
      <c r="G9" s="26"/>
      <c r="H9" s="41"/>
    </row>
    <row r="10" spans="1:8" ht="16.5" customHeight="1">
      <c r="A10" s="4" t="s">
        <v>6</v>
      </c>
      <c r="B10" s="29">
        <v>2992.84</v>
      </c>
      <c r="C10" s="29">
        <v>393.692</v>
      </c>
      <c r="D10" s="29">
        <f t="shared" si="0"/>
        <v>7.109775209514181</v>
      </c>
      <c r="E10" s="29">
        <v>297.98</v>
      </c>
      <c r="F10" s="25"/>
      <c r="G10" s="26"/>
      <c r="H10" s="41"/>
    </row>
    <row r="11" spans="1:8" ht="16.5" customHeight="1">
      <c r="A11" s="4" t="s">
        <v>7</v>
      </c>
      <c r="B11" s="29">
        <f>52371.54-49588.32</f>
        <v>2783.220000000001</v>
      </c>
      <c r="C11" s="29">
        <v>273.635</v>
      </c>
      <c r="D11" s="29">
        <f t="shared" si="0"/>
        <v>4.941637979576454</v>
      </c>
      <c r="E11" s="29">
        <v>236.34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1520.75</v>
      </c>
      <c r="C12" s="30">
        <f>SUM(C13:C15)</f>
        <v>208.762</v>
      </c>
      <c r="D12" s="30">
        <f t="shared" si="0"/>
        <v>3.770081414630218</v>
      </c>
      <c r="E12" s="30">
        <v>128.15</v>
      </c>
      <c r="F12" s="23"/>
      <c r="G12" s="24"/>
    </row>
    <row r="13" spans="1:8" ht="16.5" customHeight="1">
      <c r="A13" s="4" t="s">
        <v>9</v>
      </c>
      <c r="B13" s="29">
        <v>0</v>
      </c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1417.08</v>
      </c>
      <c r="C14" s="29">
        <v>197.407</v>
      </c>
      <c r="D14" s="29">
        <f t="shared" si="0"/>
        <v>3.565018833973172</v>
      </c>
      <c r="E14" s="29">
        <v>120.06</v>
      </c>
      <c r="F14" s="25"/>
      <c r="G14" s="26"/>
      <c r="H14" s="41"/>
    </row>
    <row r="15" spans="1:8" ht="16.5" customHeight="1">
      <c r="A15" s="4" t="s">
        <v>11</v>
      </c>
      <c r="B15" s="29">
        <f>1520.75-1417.08</f>
        <v>103.67000000000007</v>
      </c>
      <c r="C15" s="29">
        <v>11.355</v>
      </c>
      <c r="D15" s="29">
        <f t="shared" si="0"/>
        <v>0.20506258065704544</v>
      </c>
      <c r="E15" s="29">
        <v>8.09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53892.29000000001</v>
      </c>
      <c r="C16" s="32">
        <f>+C12+C7</f>
        <v>5537.334</v>
      </c>
      <c r="D16" s="32">
        <f t="shared" si="0"/>
        <v>100</v>
      </c>
      <c r="E16" s="32">
        <v>4129.400000000001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19" t="s">
        <v>213</v>
      </c>
      <c r="B18" s="119"/>
      <c r="C18" s="119"/>
      <c r="D18" s="119"/>
      <c r="E18" s="119"/>
      <c r="F18" s="33"/>
    </row>
    <row r="19" spans="1:6" ht="16.5" customHeight="1">
      <c r="A19" t="s">
        <v>214</v>
      </c>
      <c r="B19" s="33"/>
      <c r="C19" s="33"/>
      <c r="D19" s="33"/>
      <c r="E19" s="33"/>
      <c r="F19" s="33"/>
    </row>
    <row r="20" spans="1:6" ht="16.5" customHeight="1" hidden="1">
      <c r="A20" t="s">
        <v>91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205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JULIO DE 2014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93</v>
      </c>
      <c r="C30" s="6" t="s">
        <v>92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37068.23000000001</v>
      </c>
      <c r="C31" s="30">
        <f>+C32+C38</f>
        <v>3583.6050000000005</v>
      </c>
      <c r="D31" s="30">
        <f aca="true" t="shared" si="1" ref="D31:D48">+C31/$C$49*100</f>
        <v>64.71723631275525</v>
      </c>
      <c r="E31" s="30">
        <v>2658.1299999999997</v>
      </c>
      <c r="F31" s="28"/>
    </row>
    <row r="32" spans="1:6" ht="16.5" customHeight="1">
      <c r="A32" s="4" t="s">
        <v>61</v>
      </c>
      <c r="B32" s="29">
        <f>SUM(B33:B37)</f>
        <v>13044.080000000002</v>
      </c>
      <c r="C32" s="29">
        <f>SUM(C33:C37)</f>
        <v>1339.663</v>
      </c>
      <c r="D32" s="29">
        <f t="shared" si="1"/>
        <v>24.193315655730643</v>
      </c>
      <c r="E32" s="29">
        <v>956.4499999999999</v>
      </c>
      <c r="F32" s="28"/>
    </row>
    <row r="33" spans="1:6" ht="16.5" customHeight="1">
      <c r="A33" s="4" t="s">
        <v>62</v>
      </c>
      <c r="B33" s="29">
        <v>10334.34</v>
      </c>
      <c r="C33" s="29">
        <v>1077.767</v>
      </c>
      <c r="D33" s="29">
        <f t="shared" si="1"/>
        <v>19.463669022978056</v>
      </c>
      <c r="E33" s="29">
        <v>756.23</v>
      </c>
      <c r="F33" s="28"/>
    </row>
    <row r="34" spans="1:6" ht="16.5" customHeight="1">
      <c r="A34" s="4" t="s">
        <v>63</v>
      </c>
      <c r="B34" s="29">
        <v>90.09</v>
      </c>
      <c r="C34" s="29">
        <v>5.045</v>
      </c>
      <c r="D34" s="29">
        <f t="shared" si="1"/>
        <v>0.09110894119130042</v>
      </c>
      <c r="E34" s="29">
        <v>4.39</v>
      </c>
      <c r="F34" s="28"/>
    </row>
    <row r="35" spans="1:6" ht="16.5" customHeight="1">
      <c r="A35" s="4" t="s">
        <v>64</v>
      </c>
      <c r="B35" s="29">
        <v>1116.04</v>
      </c>
      <c r="C35" s="29">
        <v>113.875</v>
      </c>
      <c r="D35" s="29">
        <f t="shared" si="1"/>
        <v>2.056497656721375</v>
      </c>
      <c r="E35" s="29">
        <v>83.42</v>
      </c>
      <c r="F35" s="28"/>
    </row>
    <row r="36" spans="1:6" ht="16.5" customHeight="1">
      <c r="A36" s="4" t="s">
        <v>65</v>
      </c>
      <c r="B36" s="29">
        <v>1481.69</v>
      </c>
      <c r="C36" s="29">
        <v>139.857</v>
      </c>
      <c r="D36" s="29">
        <f t="shared" si="1"/>
        <v>2.5257132186703077</v>
      </c>
      <c r="E36" s="29">
        <v>110.05</v>
      </c>
      <c r="F36" s="28"/>
    </row>
    <row r="37" spans="1:6" ht="16.5" customHeight="1">
      <c r="A37" s="4" t="s">
        <v>66</v>
      </c>
      <c r="B37" s="29">
        <f>20.81+1.11</f>
        <v>21.919999999999998</v>
      </c>
      <c r="C37" s="29">
        <v>3.119</v>
      </c>
      <c r="D37" s="29">
        <f t="shared" si="1"/>
        <v>0.05632681616960675</v>
      </c>
      <c r="E37" s="29">
        <v>2.36</v>
      </c>
      <c r="F37" s="28"/>
    </row>
    <row r="38" spans="1:6" ht="16.5" customHeight="1">
      <c r="A38" s="4" t="s">
        <v>67</v>
      </c>
      <c r="B38" s="29">
        <f>SUM(B39:B45)</f>
        <v>24024.150000000005</v>
      </c>
      <c r="C38" s="29">
        <f>SUM(C39:C45)</f>
        <v>2243.9420000000005</v>
      </c>
      <c r="D38" s="29">
        <f t="shared" si="1"/>
        <v>40.5239206570246</v>
      </c>
      <c r="E38" s="29">
        <v>1701.6799999999998</v>
      </c>
      <c r="F38" s="28"/>
    </row>
    <row r="39" spans="1:6" ht="16.5" customHeight="1">
      <c r="A39" s="4" t="s">
        <v>68</v>
      </c>
      <c r="B39" s="29">
        <v>9583.54</v>
      </c>
      <c r="C39" s="29">
        <v>952.904</v>
      </c>
      <c r="D39" s="29">
        <f t="shared" si="1"/>
        <v>17.208736272934573</v>
      </c>
      <c r="E39" s="29">
        <v>685.07</v>
      </c>
      <c r="F39" s="28"/>
    </row>
    <row r="40" spans="1:6" ht="16.5" customHeight="1">
      <c r="A40" s="4" t="s">
        <v>69</v>
      </c>
      <c r="B40" s="29">
        <v>676.73</v>
      </c>
      <c r="C40" s="29">
        <v>58.893</v>
      </c>
      <c r="D40" s="29">
        <f t="shared" si="1"/>
        <v>1.0635637014032222</v>
      </c>
      <c r="E40" s="29">
        <v>43.99</v>
      </c>
      <c r="F40" s="28"/>
    </row>
    <row r="41" spans="1:6" ht="16.5" customHeight="1">
      <c r="A41" s="4" t="s">
        <v>70</v>
      </c>
      <c r="B41" s="29">
        <v>10968.43</v>
      </c>
      <c r="C41" s="29">
        <v>972.912</v>
      </c>
      <c r="D41" s="29">
        <f t="shared" si="1"/>
        <v>17.57006584584945</v>
      </c>
      <c r="E41" s="29">
        <v>769.82</v>
      </c>
      <c r="F41" s="28"/>
    </row>
    <row r="42" spans="1:6" ht="16.5" customHeight="1">
      <c r="A42" s="4" t="s">
        <v>71</v>
      </c>
      <c r="B42" s="29">
        <v>833.15</v>
      </c>
      <c r="C42" s="29">
        <v>71.944</v>
      </c>
      <c r="D42" s="29">
        <f t="shared" si="1"/>
        <v>1.2992550376743148</v>
      </c>
      <c r="E42" s="29">
        <v>57.55</v>
      </c>
      <c r="F42" s="28"/>
    </row>
    <row r="43" spans="1:6" ht="16.5" customHeight="1">
      <c r="A43" s="4" t="s">
        <v>72</v>
      </c>
      <c r="B43" s="29">
        <v>591.18</v>
      </c>
      <c r="C43" s="29">
        <v>55.584</v>
      </c>
      <c r="D43" s="29">
        <f t="shared" si="1"/>
        <v>1.0038056267942999</v>
      </c>
      <c r="E43" s="29">
        <v>38.11</v>
      </c>
      <c r="F43" s="28"/>
    </row>
    <row r="44" spans="1:6" ht="16.5" customHeight="1">
      <c r="A44" s="4" t="s">
        <v>73</v>
      </c>
      <c r="B44" s="29">
        <v>171.49</v>
      </c>
      <c r="C44" s="29">
        <v>11.791</v>
      </c>
      <c r="D44" s="29">
        <f t="shared" si="1"/>
        <v>0.21293667504194716</v>
      </c>
      <c r="E44" s="29">
        <v>11.79</v>
      </c>
      <c r="F44" s="28"/>
    </row>
    <row r="45" spans="1:6" ht="16.5" customHeight="1">
      <c r="A45" s="4" t="s">
        <v>66</v>
      </c>
      <c r="B45" s="29">
        <v>1199.63</v>
      </c>
      <c r="C45" s="29">
        <v>119.914</v>
      </c>
      <c r="D45" s="29">
        <f t="shared" si="1"/>
        <v>2.1655574973267786</v>
      </c>
      <c r="E45" s="29">
        <v>95.35</v>
      </c>
      <c r="F45" s="28"/>
    </row>
    <row r="46" spans="1:6" ht="18" customHeight="1">
      <c r="A46" s="9" t="s">
        <v>99</v>
      </c>
      <c r="B46" s="30">
        <v>2992.84</v>
      </c>
      <c r="C46" s="30">
        <v>393.692</v>
      </c>
      <c r="D46" s="30">
        <f t="shared" si="1"/>
        <v>7.109784197321198</v>
      </c>
      <c r="E46" s="30">
        <v>297.98</v>
      </c>
      <c r="F46" s="28"/>
    </row>
    <row r="47" spans="1:6" ht="30">
      <c r="A47" s="34" t="s">
        <v>74</v>
      </c>
      <c r="B47" s="36">
        <f>53892.29-40109.82</f>
        <v>13782.470000000001</v>
      </c>
      <c r="C47" s="36">
        <f>5537.33-3990.37</f>
        <v>1546.96</v>
      </c>
      <c r="D47" s="36">
        <f t="shared" si="1"/>
        <v>27.93694502780854</v>
      </c>
      <c r="E47" s="36">
        <f>1469.63-297.98</f>
        <v>1171.65</v>
      </c>
      <c r="F47" s="28"/>
    </row>
    <row r="48" spans="1:6" ht="19.5" customHeight="1">
      <c r="A48" s="35" t="s">
        <v>75</v>
      </c>
      <c r="B48" s="36">
        <f>0.82+47.93</f>
        <v>48.75</v>
      </c>
      <c r="C48" s="36">
        <f>8.6+14.33-9.86</f>
        <v>13.07</v>
      </c>
      <c r="D48" s="36">
        <f t="shared" si="1"/>
        <v>0.2360344621150241</v>
      </c>
      <c r="E48" s="36">
        <v>1.6400000000000006</v>
      </c>
      <c r="F48" s="28"/>
    </row>
    <row r="49" spans="1:6" ht="19.5" customHeight="1">
      <c r="A49" s="37" t="s">
        <v>76</v>
      </c>
      <c r="B49" s="36">
        <f>+B47+B48+B31+B46</f>
        <v>53892.29000000001</v>
      </c>
      <c r="C49" s="36">
        <f>+C47+C48+C31+C46</f>
        <v>5537.327</v>
      </c>
      <c r="D49" s="36">
        <f>+C49/$C$49*100</f>
        <v>100</v>
      </c>
      <c r="E49" s="36">
        <f>+E47+E48+E31+E46</f>
        <v>4129.4</v>
      </c>
      <c r="F49" s="28"/>
    </row>
    <row r="50" spans="1:5" ht="50.25" customHeight="1">
      <c r="A50" s="118" t="s">
        <v>100</v>
      </c>
      <c r="B50" s="118"/>
      <c r="C50" s="118"/>
      <c r="D50" s="118"/>
      <c r="E50" s="118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215</v>
      </c>
      <c r="B53" s="33"/>
      <c r="C53" s="33"/>
      <c r="D53" s="33"/>
      <c r="E53" s="33"/>
    </row>
    <row r="54" ht="16.5" customHeight="1">
      <c r="A54" t="s">
        <v>216</v>
      </c>
    </row>
    <row r="55" ht="15" hidden="1">
      <c r="A55" t="s">
        <v>94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219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90</v>
      </c>
      <c r="C65" s="6" t="s">
        <v>85</v>
      </c>
      <c r="D65" s="6" t="s">
        <v>12</v>
      </c>
      <c r="E65" s="6" t="s">
        <v>80</v>
      </c>
    </row>
    <row r="66" spans="1:5" ht="15">
      <c r="A66" s="9" t="s">
        <v>3</v>
      </c>
      <c r="B66" s="30">
        <f>SUM(B67:B70)</f>
        <v>52371.54000000001</v>
      </c>
      <c r="C66" s="30">
        <f>SUM(C67:C70)</f>
        <v>33440.208</v>
      </c>
      <c r="D66" s="30">
        <f>+C66/$C$75*100</f>
        <v>96.98074767225178</v>
      </c>
      <c r="E66" s="30">
        <v>24793.19</v>
      </c>
    </row>
    <row r="67" spans="1:5" ht="15">
      <c r="A67" s="4" t="s">
        <v>4</v>
      </c>
      <c r="B67" s="29">
        <v>37068.23</v>
      </c>
      <c r="C67" s="29">
        <v>23570.253</v>
      </c>
      <c r="D67" s="29">
        <f>+C67/$C$75*100</f>
        <v>68.35665492164809</v>
      </c>
      <c r="E67" s="29">
        <v>17497.51</v>
      </c>
    </row>
    <row r="68" spans="1:5" ht="15">
      <c r="A68" s="4" t="s">
        <v>5</v>
      </c>
      <c r="B68" s="29">
        <v>9527.25</v>
      </c>
      <c r="C68" s="29">
        <v>5963.389</v>
      </c>
      <c r="D68" s="29">
        <f aca="true" t="shared" si="2" ref="D68:D75">+C68/$C$75*100</f>
        <v>17.29456718332858</v>
      </c>
      <c r="E68" s="29">
        <v>4440.37</v>
      </c>
    </row>
    <row r="69" spans="1:5" ht="15">
      <c r="A69" s="4" t="s">
        <v>6</v>
      </c>
      <c r="B69" s="29">
        <v>2992.84</v>
      </c>
      <c r="C69" s="29">
        <v>2143.934</v>
      </c>
      <c r="D69" s="29">
        <f t="shared" si="2"/>
        <v>6.217674312311738</v>
      </c>
      <c r="E69" s="29">
        <v>1676.97</v>
      </c>
    </row>
    <row r="70" spans="1:5" ht="15">
      <c r="A70" s="4" t="s">
        <v>7</v>
      </c>
      <c r="B70" s="29">
        <f>52371.54-49588.32</f>
        <v>2783.220000000001</v>
      </c>
      <c r="C70" s="29">
        <v>1762.632</v>
      </c>
      <c r="D70" s="29">
        <f t="shared" si="2"/>
        <v>5.111851254963382</v>
      </c>
      <c r="E70" s="29">
        <v>1178.34</v>
      </c>
    </row>
    <row r="71" spans="1:5" ht="15">
      <c r="A71" s="9" t="s">
        <v>8</v>
      </c>
      <c r="B71" s="30">
        <f>SUM(B72:B74)</f>
        <v>1520.75</v>
      </c>
      <c r="C71" s="30">
        <f>SUM(C72:C74)</f>
        <v>1041.077</v>
      </c>
      <c r="D71" s="30">
        <f t="shared" si="2"/>
        <v>3.0192523277482266</v>
      </c>
      <c r="E71" s="30">
        <v>634.16</v>
      </c>
    </row>
    <row r="72" spans="1:5" ht="15">
      <c r="A72" s="4" t="s">
        <v>9</v>
      </c>
      <c r="B72" s="29">
        <v>0</v>
      </c>
      <c r="C72" s="29"/>
      <c r="D72" s="29">
        <f t="shared" si="2"/>
        <v>0</v>
      </c>
      <c r="E72" s="29">
        <v>0.04</v>
      </c>
    </row>
    <row r="73" spans="1:5" ht="15">
      <c r="A73" s="4" t="s">
        <v>10</v>
      </c>
      <c r="B73" s="29">
        <v>1417.08</v>
      </c>
      <c r="C73" s="29">
        <v>975.533</v>
      </c>
      <c r="D73" s="29">
        <f t="shared" si="2"/>
        <v>2.829166604434841</v>
      </c>
      <c r="E73" s="29">
        <v>581.05</v>
      </c>
    </row>
    <row r="74" spans="1:5" ht="15">
      <c r="A74" s="4" t="s">
        <v>11</v>
      </c>
      <c r="B74" s="29">
        <f>1520.75-1417.08</f>
        <v>103.67000000000007</v>
      </c>
      <c r="C74" s="29">
        <v>65.544</v>
      </c>
      <c r="D74" s="29">
        <f t="shared" si="2"/>
        <v>0.1900857233133858</v>
      </c>
      <c r="E74" s="29">
        <v>53.07</v>
      </c>
    </row>
    <row r="75" spans="1:5" ht="15">
      <c r="A75" s="10" t="s">
        <v>13</v>
      </c>
      <c r="B75" s="32">
        <f>+B71+B66</f>
        <v>53892.29000000001</v>
      </c>
      <c r="C75" s="32">
        <f>+C71+C66</f>
        <v>34481.284999999996</v>
      </c>
      <c r="D75" s="32">
        <f t="shared" si="2"/>
        <v>100</v>
      </c>
      <c r="E75" s="32">
        <v>25427.35</v>
      </c>
    </row>
    <row r="76" spans="1:5" ht="31.5" customHeight="1">
      <c r="A76" s="118" t="s">
        <v>14</v>
      </c>
      <c r="B76" s="118"/>
      <c r="C76" s="118"/>
      <c r="D76" s="118"/>
      <c r="E76" s="118"/>
    </row>
    <row r="77" spans="1:5" ht="15">
      <c r="A77" s="119" t="s">
        <v>217</v>
      </c>
      <c r="B77" s="119"/>
      <c r="C77" s="119"/>
      <c r="D77" s="119"/>
      <c r="E77" s="119"/>
    </row>
    <row r="78" spans="1:5" ht="15">
      <c r="A78" t="s">
        <v>218</v>
      </c>
      <c r="B78" s="50"/>
      <c r="C78" s="50"/>
      <c r="D78" s="50"/>
      <c r="E78" s="50"/>
    </row>
    <row r="79" spans="1:5" ht="15" hidden="1">
      <c r="A79" t="s">
        <v>91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JULIO DE 2014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93</v>
      </c>
      <c r="C89" s="6" t="s">
        <v>92</v>
      </c>
      <c r="D89" s="6" t="s">
        <v>12</v>
      </c>
      <c r="E89" s="6" t="s">
        <v>79</v>
      </c>
    </row>
    <row r="90" spans="1:5" ht="15">
      <c r="A90" s="9" t="s">
        <v>60</v>
      </c>
      <c r="B90" s="30">
        <f>+B91+B97</f>
        <v>37068.23000000001</v>
      </c>
      <c r="C90" s="30">
        <f>+C91+C97</f>
        <v>23570.247000000003</v>
      </c>
      <c r="D90" s="30">
        <f>+C90/$C$108*100</f>
        <v>68.35662562634329</v>
      </c>
      <c r="E90" s="30">
        <v>17497.510000000002</v>
      </c>
    </row>
    <row r="91" spans="1:5" ht="15">
      <c r="A91" s="4" t="s">
        <v>61</v>
      </c>
      <c r="B91" s="29">
        <f>SUM(B92:B96)</f>
        <v>13044.080000000002</v>
      </c>
      <c r="C91" s="29">
        <f>SUM(C92:C96)</f>
        <v>8532.706</v>
      </c>
      <c r="D91" s="29">
        <f>+C91/$C$108*100</f>
        <v>24.74590061027587</v>
      </c>
      <c r="E91" s="29">
        <v>6370.889999999999</v>
      </c>
    </row>
    <row r="92" spans="1:5" ht="15">
      <c r="A92" s="4" t="s">
        <v>62</v>
      </c>
      <c r="B92" s="29">
        <v>10334.34</v>
      </c>
      <c r="C92" s="29">
        <v>6723.665</v>
      </c>
      <c r="D92" s="29">
        <f aca="true" t="shared" si="3" ref="D92:D108">+C92/$C$108*100</f>
        <v>19.49945841644966</v>
      </c>
      <c r="E92" s="29">
        <v>4927.99</v>
      </c>
    </row>
    <row r="93" spans="1:5" ht="15">
      <c r="A93" s="4" t="s">
        <v>63</v>
      </c>
      <c r="B93" s="29">
        <v>90.09</v>
      </c>
      <c r="C93" s="29">
        <v>61.699</v>
      </c>
      <c r="D93" s="29">
        <f t="shared" si="3"/>
        <v>0.17893471564043234</v>
      </c>
      <c r="E93" s="29">
        <v>48.98</v>
      </c>
    </row>
    <row r="94" spans="1:5" ht="15">
      <c r="A94" s="4" t="s">
        <v>64</v>
      </c>
      <c r="B94" s="29">
        <v>1116.04</v>
      </c>
      <c r="C94" s="29">
        <v>844.887</v>
      </c>
      <c r="D94" s="29">
        <f t="shared" si="3"/>
        <v>2.4502765862217855</v>
      </c>
      <c r="E94" s="29">
        <v>677.13</v>
      </c>
    </row>
    <row r="95" spans="1:5" ht="15">
      <c r="A95" s="4" t="s">
        <v>65</v>
      </c>
      <c r="B95" s="29">
        <v>1481.69</v>
      </c>
      <c r="C95" s="29">
        <v>882.196</v>
      </c>
      <c r="D95" s="29">
        <f t="shared" si="3"/>
        <v>2.558477291351997</v>
      </c>
      <c r="E95" s="29">
        <v>700.85</v>
      </c>
    </row>
    <row r="96" spans="1:5" ht="15">
      <c r="A96" s="4" t="s">
        <v>66</v>
      </c>
      <c r="B96" s="29">
        <f>20.81+1.11</f>
        <v>21.919999999999998</v>
      </c>
      <c r="C96" s="29">
        <v>20.259</v>
      </c>
      <c r="D96" s="29">
        <f t="shared" si="3"/>
        <v>0.05875360061199564</v>
      </c>
      <c r="E96" s="29">
        <v>15.94</v>
      </c>
    </row>
    <row r="97" spans="1:5" ht="15">
      <c r="A97" s="4" t="s">
        <v>67</v>
      </c>
      <c r="B97" s="29">
        <f>SUM(B98:B104)</f>
        <v>24024.150000000005</v>
      </c>
      <c r="C97" s="29">
        <f>SUM(C98:C104)</f>
        <v>15037.541000000001</v>
      </c>
      <c r="D97" s="29">
        <f t="shared" si="3"/>
        <v>43.610725016067406</v>
      </c>
      <c r="E97" s="29">
        <v>11126.620000000003</v>
      </c>
    </row>
    <row r="98" spans="1:5" ht="15">
      <c r="A98" s="4" t="s">
        <v>68</v>
      </c>
      <c r="B98" s="29">
        <v>9583.54</v>
      </c>
      <c r="C98" s="29">
        <v>6364.757</v>
      </c>
      <c r="D98" s="29">
        <f t="shared" si="3"/>
        <v>18.45858091566235</v>
      </c>
      <c r="E98" s="29">
        <v>4570.93</v>
      </c>
    </row>
    <row r="99" spans="1:5" ht="15">
      <c r="A99" s="4" t="s">
        <v>69</v>
      </c>
      <c r="B99" s="29">
        <v>676.73</v>
      </c>
      <c r="C99" s="29">
        <v>504.635</v>
      </c>
      <c r="D99" s="29">
        <f t="shared" si="3"/>
        <v>1.4635037881847286</v>
      </c>
      <c r="E99" s="29">
        <v>360.42</v>
      </c>
    </row>
    <row r="100" spans="1:5" ht="15">
      <c r="A100" s="4" t="s">
        <v>70</v>
      </c>
      <c r="B100" s="29">
        <v>10968.43</v>
      </c>
      <c r="C100" s="29">
        <v>6465.555</v>
      </c>
      <c r="D100" s="29">
        <f t="shared" si="3"/>
        <v>18.750907557376546</v>
      </c>
      <c r="E100" s="29">
        <v>4840.1</v>
      </c>
    </row>
    <row r="101" spans="1:5" ht="15">
      <c r="A101" s="4" t="s">
        <v>71</v>
      </c>
      <c r="B101" s="29">
        <v>833.15</v>
      </c>
      <c r="C101" s="29">
        <v>508.675</v>
      </c>
      <c r="D101" s="29">
        <f t="shared" si="3"/>
        <v>1.4752202868506286</v>
      </c>
      <c r="E101" s="29">
        <v>377.32</v>
      </c>
    </row>
    <row r="102" spans="1:5" ht="15">
      <c r="A102" s="4" t="s">
        <v>72</v>
      </c>
      <c r="B102" s="29">
        <v>591.18</v>
      </c>
      <c r="C102" s="29">
        <v>339.388</v>
      </c>
      <c r="D102" s="29">
        <f t="shared" si="3"/>
        <v>0.9842670913916765</v>
      </c>
      <c r="E102" s="29">
        <v>269.62</v>
      </c>
    </row>
    <row r="103" spans="1:5" ht="15">
      <c r="A103" s="4" t="s">
        <v>73</v>
      </c>
      <c r="B103" s="29">
        <v>171.49</v>
      </c>
      <c r="C103" s="29">
        <v>112.536</v>
      </c>
      <c r="D103" s="29">
        <f t="shared" si="3"/>
        <v>0.3263682905608145</v>
      </c>
      <c r="E103" s="29">
        <v>112.54</v>
      </c>
    </row>
    <row r="104" spans="1:5" ht="15">
      <c r="A104" s="4" t="s">
        <v>66</v>
      </c>
      <c r="B104" s="29">
        <v>1199.63</v>
      </c>
      <c r="C104" s="29">
        <v>741.995</v>
      </c>
      <c r="D104" s="29">
        <f t="shared" si="3"/>
        <v>2.1518770860406584</v>
      </c>
      <c r="E104" s="29">
        <v>595.69</v>
      </c>
    </row>
    <row r="105" spans="1:5" ht="21.75" customHeight="1">
      <c r="A105" s="9" t="s">
        <v>99</v>
      </c>
      <c r="B105" s="30">
        <v>2992.84</v>
      </c>
      <c r="C105" s="30">
        <v>2143.934</v>
      </c>
      <c r="D105" s="30">
        <f t="shared" si="3"/>
        <v>6.217673230390358</v>
      </c>
      <c r="E105" s="30">
        <v>1676.97</v>
      </c>
    </row>
    <row r="106" spans="1:5" ht="30">
      <c r="A106" s="34" t="s">
        <v>74</v>
      </c>
      <c r="B106" s="36">
        <f>53892.29-40109.82</f>
        <v>13782.470000000001</v>
      </c>
      <c r="C106" s="36">
        <f>34481.29-25737.11</f>
        <v>8744.18</v>
      </c>
      <c r="D106" s="36">
        <f t="shared" si="3"/>
        <v>25.359201312967077</v>
      </c>
      <c r="E106" s="36">
        <f>7923.7-1676.97</f>
        <v>6246.73</v>
      </c>
    </row>
    <row r="107" spans="1:5" ht="26.25" customHeight="1">
      <c r="A107" s="35" t="s">
        <v>75</v>
      </c>
      <c r="B107" s="36">
        <f>0.82+47.93</f>
        <v>48.75</v>
      </c>
      <c r="C107" s="36">
        <f>8.6+14.33</f>
        <v>22.93</v>
      </c>
      <c r="D107" s="36">
        <f t="shared" si="3"/>
        <v>0.06649983029927735</v>
      </c>
      <c r="E107" s="36">
        <v>6.140000000000001</v>
      </c>
    </row>
    <row r="108" spans="1:5" ht="15.75">
      <c r="A108" s="37" t="s">
        <v>76</v>
      </c>
      <c r="B108" s="36">
        <f>+B106+B107+B90+B105</f>
        <v>53892.29000000001</v>
      </c>
      <c r="C108" s="36">
        <f>+C106+C107+C90+C105</f>
        <v>34481.291000000005</v>
      </c>
      <c r="D108" s="36">
        <f t="shared" si="3"/>
        <v>100</v>
      </c>
      <c r="E108" s="36">
        <f>+E106+E107+E90+E105</f>
        <v>25427.350000000002</v>
      </c>
    </row>
    <row r="109" spans="1:5" ht="52.5" customHeight="1">
      <c r="A109" s="118" t="s">
        <v>100</v>
      </c>
      <c r="B109" s="118"/>
      <c r="C109" s="118"/>
      <c r="D109" s="118"/>
      <c r="E109" s="118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220</v>
      </c>
      <c r="B112" s="50"/>
      <c r="C112" s="50"/>
      <c r="D112" s="50"/>
      <c r="E112" s="50"/>
    </row>
    <row r="113" ht="15">
      <c r="A113" t="s">
        <v>221</v>
      </c>
    </row>
    <row r="114" ht="15" hidden="1">
      <c r="A114" t="s">
        <v>94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222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86</v>
      </c>
      <c r="C6" s="6" t="s">
        <v>89</v>
      </c>
      <c r="D6" s="6" t="s">
        <v>42</v>
      </c>
      <c r="E6" s="6" t="s">
        <v>95</v>
      </c>
      <c r="F6" s="22"/>
      <c r="G6" s="22"/>
    </row>
    <row r="7" spans="1:7" ht="15">
      <c r="A7" s="11" t="s">
        <v>20</v>
      </c>
      <c r="B7" s="30">
        <f>+B8+B9+B13+B14+B15+B16</f>
        <v>48168.850000000006</v>
      </c>
      <c r="C7" s="30">
        <f>+C8+C9+C13+C14+C15+C16</f>
        <v>5053.489</v>
      </c>
      <c r="D7" s="30">
        <f aca="true" t="shared" si="0" ref="D7:D29">+C7/$C$30*100</f>
        <v>92.00329672370331</v>
      </c>
      <c r="E7" s="30">
        <v>3681.15</v>
      </c>
      <c r="F7" s="27"/>
      <c r="G7" s="38"/>
    </row>
    <row r="8" spans="1:7" ht="15">
      <c r="A8" s="12" t="s">
        <v>21</v>
      </c>
      <c r="B8" s="29">
        <v>21433.69</v>
      </c>
      <c r="C8" s="29">
        <v>2240.68</v>
      </c>
      <c r="D8" s="29">
        <f t="shared" si="0"/>
        <v>40.79358773767343</v>
      </c>
      <c r="E8" s="29">
        <v>1619.19</v>
      </c>
      <c r="F8" s="27"/>
      <c r="G8" s="27"/>
    </row>
    <row r="9" spans="1:7" ht="15">
      <c r="A9" s="12" t="s">
        <v>22</v>
      </c>
      <c r="B9" s="29">
        <f>SUM(B10:B12)</f>
        <v>6527.9000000000015</v>
      </c>
      <c r="C9" s="29">
        <f>SUM(C10:C12)</f>
        <v>753.912</v>
      </c>
      <c r="D9" s="29">
        <f t="shared" si="0"/>
        <v>13.725643696772789</v>
      </c>
      <c r="E9" s="29">
        <v>517.75</v>
      </c>
      <c r="F9" s="27"/>
      <c r="G9" s="27"/>
    </row>
    <row r="10" spans="1:7" ht="15">
      <c r="A10" s="12" t="s">
        <v>23</v>
      </c>
      <c r="B10" s="29">
        <v>1037.16</v>
      </c>
      <c r="C10" s="29">
        <v>99.085</v>
      </c>
      <c r="D10" s="29">
        <f t="shared" si="0"/>
        <v>1.8039312356014119</v>
      </c>
      <c r="E10" s="29">
        <v>68.29</v>
      </c>
      <c r="F10" s="27" t="s">
        <v>88</v>
      </c>
      <c r="G10" s="27"/>
    </row>
    <row r="11" spans="1:7" ht="15">
      <c r="A11" s="12" t="s">
        <v>24</v>
      </c>
      <c r="B11" s="29">
        <v>5699.59</v>
      </c>
      <c r="C11" s="29">
        <v>676.306</v>
      </c>
      <c r="D11" s="29">
        <f t="shared" si="0"/>
        <v>12.312756907954267</v>
      </c>
      <c r="E11" s="29">
        <v>461.12</v>
      </c>
      <c r="F11" s="27"/>
      <c r="G11" s="27"/>
    </row>
    <row r="12" spans="1:7" ht="15">
      <c r="A12" s="12" t="s">
        <v>25</v>
      </c>
      <c r="B12" s="29">
        <f>27961.59-21433.69-6736.75</f>
        <v>-208.84999999999854</v>
      </c>
      <c r="C12" s="29">
        <v>-21.479</v>
      </c>
      <c r="D12" s="29">
        <f t="shared" si="0"/>
        <v>-0.39104444678289063</v>
      </c>
      <c r="E12" s="29">
        <v>-11.66</v>
      </c>
      <c r="F12" s="27"/>
      <c r="G12" s="27"/>
    </row>
    <row r="13" spans="1:7" ht="15">
      <c r="A13" s="12" t="s">
        <v>26</v>
      </c>
      <c r="B13" s="29">
        <v>40.1</v>
      </c>
      <c r="C13" s="29">
        <v>2.639</v>
      </c>
      <c r="D13" s="29">
        <f t="shared" si="0"/>
        <v>0.04804536035476738</v>
      </c>
      <c r="E13" s="29">
        <v>1.41</v>
      </c>
      <c r="F13" s="27"/>
      <c r="G13" s="27"/>
    </row>
    <row r="14" spans="1:7" ht="15">
      <c r="A14" s="12" t="s">
        <v>27</v>
      </c>
      <c r="B14" s="29">
        <v>8527.81</v>
      </c>
      <c r="C14" s="29">
        <v>906.893</v>
      </c>
      <c r="D14" s="29">
        <f t="shared" si="0"/>
        <v>16.51079991974841</v>
      </c>
      <c r="E14" s="29">
        <v>669.78</v>
      </c>
      <c r="F14" s="27"/>
      <c r="G14" s="27"/>
    </row>
    <row r="15" spans="1:7" ht="15">
      <c r="A15" s="12" t="s">
        <v>28</v>
      </c>
      <c r="B15" s="29">
        <f>27.36+2387.22</f>
        <v>2414.58</v>
      </c>
      <c r="C15" s="29">
        <v>257.717</v>
      </c>
      <c r="D15" s="29">
        <f t="shared" si="0"/>
        <v>4.6919689786091645</v>
      </c>
      <c r="E15" s="29">
        <v>180.49</v>
      </c>
      <c r="F15" s="27"/>
      <c r="G15" s="27"/>
    </row>
    <row r="16" spans="1:7" ht="15">
      <c r="A16" s="12" t="s">
        <v>29</v>
      </c>
      <c r="B16" s="29">
        <f>+B17+B18+B21</f>
        <v>9224.77</v>
      </c>
      <c r="C16" s="29">
        <f>+C17+C18+C21</f>
        <v>891.648</v>
      </c>
      <c r="D16" s="29">
        <f t="shared" si="0"/>
        <v>16.233251030544764</v>
      </c>
      <c r="E16" s="29">
        <v>692.5300000000001</v>
      </c>
      <c r="F16" s="27"/>
      <c r="G16" s="27"/>
    </row>
    <row r="17" spans="1:7" ht="15">
      <c r="A17" s="12" t="s">
        <v>30</v>
      </c>
      <c r="B17" s="29">
        <v>4335.35</v>
      </c>
      <c r="C17" s="29">
        <v>426.922</v>
      </c>
      <c r="D17" s="29">
        <f t="shared" si="0"/>
        <v>7.77249766327321</v>
      </c>
      <c r="E17" s="29">
        <v>345.63</v>
      </c>
      <c r="F17" s="27"/>
      <c r="G17" s="27"/>
    </row>
    <row r="18" spans="1:7" ht="15">
      <c r="A18" s="12" t="s">
        <v>31</v>
      </c>
      <c r="B18" s="29">
        <f>SUM(B19:B20)</f>
        <v>4591.74</v>
      </c>
      <c r="C18" s="29">
        <f>SUM(C19:C20)</f>
        <v>447.28999999999996</v>
      </c>
      <c r="D18" s="29">
        <f t="shared" si="0"/>
        <v>8.143315359258771</v>
      </c>
      <c r="E18" s="29">
        <v>338.31</v>
      </c>
      <c r="F18" s="27"/>
      <c r="G18" s="27"/>
    </row>
    <row r="19" spans="1:7" ht="15">
      <c r="A19" s="12" t="s">
        <v>211</v>
      </c>
      <c r="B19" s="44">
        <f>4414.02</f>
        <v>4414.02</v>
      </c>
      <c r="C19" s="29">
        <v>405.82</v>
      </c>
      <c r="D19" s="29">
        <f t="shared" si="0"/>
        <v>7.388316839398143</v>
      </c>
      <c r="E19" s="29">
        <v>304.13</v>
      </c>
      <c r="F19" s="27"/>
      <c r="G19" s="27"/>
    </row>
    <row r="20" spans="1:7" ht="15">
      <c r="A20" s="12" t="s">
        <v>32</v>
      </c>
      <c r="B20" s="44">
        <f>4591.74-4414.02</f>
        <v>177.71999999999935</v>
      </c>
      <c r="C20" s="29">
        <v>41.47</v>
      </c>
      <c r="D20" s="29">
        <f t="shared" si="0"/>
        <v>0.7549985198606303</v>
      </c>
      <c r="E20" s="29">
        <v>34.18</v>
      </c>
      <c r="F20" s="27"/>
      <c r="G20" s="27"/>
    </row>
    <row r="21" spans="1:7" ht="15">
      <c r="A21" s="12" t="s">
        <v>33</v>
      </c>
      <c r="B21" s="44">
        <f>9224.77-8927.09</f>
        <v>297.6800000000003</v>
      </c>
      <c r="C21" s="29">
        <v>17.436</v>
      </c>
      <c r="D21" s="29">
        <f t="shared" si="0"/>
        <v>0.3174380080127791</v>
      </c>
      <c r="E21" s="29">
        <v>8.59</v>
      </c>
      <c r="F21" s="27"/>
      <c r="G21" s="27"/>
    </row>
    <row r="22" spans="1:7" ht="15">
      <c r="A22" s="13" t="s">
        <v>34</v>
      </c>
      <c r="B22" s="31">
        <f>+B23+B28+B29</f>
        <v>5440.990000000001</v>
      </c>
      <c r="C22" s="31">
        <f>+C23+C28+C29</f>
        <v>439.237</v>
      </c>
      <c r="D22" s="31">
        <f t="shared" si="0"/>
        <v>7.996703276296689</v>
      </c>
      <c r="E22" s="31">
        <v>229.65999999999997</v>
      </c>
      <c r="F22" s="27"/>
      <c r="G22" s="27"/>
    </row>
    <row r="23" spans="1:7" ht="15">
      <c r="A23" s="12" t="s">
        <v>35</v>
      </c>
      <c r="B23" s="29">
        <f>SUM(B24:B27)</f>
        <v>3994.05</v>
      </c>
      <c r="C23" s="29">
        <f>SUM(C24:C27)</f>
        <v>242.84400000000002</v>
      </c>
      <c r="D23" s="29">
        <f t="shared" si="0"/>
        <v>4.421192682831804</v>
      </c>
      <c r="E23" s="29">
        <v>169.89</v>
      </c>
      <c r="F23" s="27"/>
      <c r="G23" s="27"/>
    </row>
    <row r="24" spans="1:7" ht="15">
      <c r="A24" s="12" t="s">
        <v>36</v>
      </c>
      <c r="B24" s="29">
        <f>11+60+7</f>
        <v>78</v>
      </c>
      <c r="C24" s="29">
        <v>0.007</v>
      </c>
      <c r="D24" s="29">
        <f t="shared" si="0"/>
        <v>0.00012744127415057662</v>
      </c>
      <c r="E24" s="29"/>
      <c r="F24" s="27"/>
      <c r="G24" s="27"/>
    </row>
    <row r="25" spans="1:7" ht="15">
      <c r="A25" s="12" t="s">
        <v>37</v>
      </c>
      <c r="B25" s="29">
        <f>2056.44+741.02+11.1</f>
        <v>2808.56</v>
      </c>
      <c r="C25" s="29">
        <v>165.411</v>
      </c>
      <c r="D25" s="29">
        <f t="shared" si="0"/>
        <v>3.0114555140744326</v>
      </c>
      <c r="E25" s="29">
        <v>101.74</v>
      </c>
      <c r="F25" s="27"/>
      <c r="G25" s="27"/>
    </row>
    <row r="26" spans="1:7" ht="15">
      <c r="A26" s="12" t="s">
        <v>38</v>
      </c>
      <c r="B26" s="29">
        <f>565.28+28.19+7.24</f>
        <v>600.71</v>
      </c>
      <c r="C26" s="29">
        <v>36.097</v>
      </c>
      <c r="D26" s="29">
        <f t="shared" si="0"/>
        <v>0.6571782390019092</v>
      </c>
      <c r="E26" s="29">
        <v>41.39</v>
      </c>
      <c r="F26" s="27"/>
      <c r="G26" s="27"/>
    </row>
    <row r="27" spans="1:7" ht="15">
      <c r="A27" s="12" t="s">
        <v>25</v>
      </c>
      <c r="B27" s="29">
        <f>3994.05-3487.27</f>
        <v>506.7800000000002</v>
      </c>
      <c r="C27" s="29">
        <v>41.329</v>
      </c>
      <c r="D27" s="29">
        <f t="shared" si="0"/>
        <v>0.7524314884813115</v>
      </c>
      <c r="E27" s="29">
        <v>26.76</v>
      </c>
      <c r="F27" s="27"/>
      <c r="G27" s="27"/>
    </row>
    <row r="28" spans="1:7" ht="15">
      <c r="A28" s="12" t="s">
        <v>39</v>
      </c>
      <c r="B28" s="29">
        <v>1311.13</v>
      </c>
      <c r="C28" s="29">
        <v>188.183</v>
      </c>
      <c r="D28" s="29">
        <f t="shared" si="0"/>
        <v>3.4260401847825652</v>
      </c>
      <c r="E28" s="29">
        <v>55.57</v>
      </c>
      <c r="F28" s="27"/>
      <c r="G28" s="27"/>
    </row>
    <row r="29" spans="1:7" ht="15">
      <c r="A29" s="12" t="s">
        <v>40</v>
      </c>
      <c r="B29" s="29">
        <v>135.81</v>
      </c>
      <c r="C29" s="29">
        <v>8.21</v>
      </c>
      <c r="D29" s="29">
        <f t="shared" si="0"/>
        <v>0.14947040868231914</v>
      </c>
      <c r="E29" s="29">
        <v>4.2</v>
      </c>
      <c r="F29" s="27"/>
      <c r="G29" s="27"/>
    </row>
    <row r="30" spans="1:7" ht="15">
      <c r="A30" s="14" t="s">
        <v>41</v>
      </c>
      <c r="B30" s="32">
        <f>+B22+B7</f>
        <v>53609.840000000004</v>
      </c>
      <c r="C30" s="32">
        <f>+C22+C7</f>
        <v>5492.726</v>
      </c>
      <c r="D30" s="32">
        <f>+C30/$C$30*100</f>
        <v>100</v>
      </c>
      <c r="E30" s="32">
        <v>3910.81</v>
      </c>
      <c r="F30" s="27"/>
      <c r="G30" s="38"/>
    </row>
    <row r="31" spans="1:7" ht="30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15">
      <c r="A32" s="119" t="s">
        <v>223</v>
      </c>
      <c r="B32" s="119"/>
      <c r="C32" s="119"/>
      <c r="D32" s="119"/>
      <c r="E32" s="119"/>
      <c r="F32" s="20"/>
      <c r="G32" s="20"/>
    </row>
    <row r="33" spans="1:7" ht="16.5" customHeight="1">
      <c r="A33" s="119" t="s">
        <v>224</v>
      </c>
      <c r="B33" s="119"/>
      <c r="C33" s="119"/>
      <c r="D33" s="119"/>
      <c r="E33" s="119"/>
      <c r="F33" s="20"/>
      <c r="G33" s="20"/>
    </row>
    <row r="34" spans="1:7" ht="16.5" customHeight="1">
      <c r="A34" s="119" t="s">
        <v>210</v>
      </c>
      <c r="B34" s="119"/>
      <c r="C34" s="119"/>
      <c r="D34" s="119"/>
      <c r="E34" s="119"/>
      <c r="F34" s="20"/>
      <c r="G34" s="20"/>
    </row>
    <row r="35" spans="1:7" ht="16.5" customHeight="1" hidden="1">
      <c r="A35" s="119" t="s">
        <v>98</v>
      </c>
      <c r="B35" s="119"/>
      <c r="C35" s="119"/>
      <c r="D35" s="119"/>
      <c r="E35" s="119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205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101</v>
      </c>
    </row>
    <row r="42" spans="1:2" ht="15">
      <c r="A42" s="2" t="s">
        <v>96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86</v>
      </c>
      <c r="C44" s="6" t="s">
        <v>89</v>
      </c>
      <c r="D44" s="6" t="s">
        <v>42</v>
      </c>
      <c r="E44" s="6" t="s">
        <v>95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10027.09</v>
      </c>
      <c r="C46" s="29">
        <v>998.053</v>
      </c>
      <c r="D46" s="29">
        <f>+C46/$C$58*100</f>
        <v>17.351317708704585</v>
      </c>
      <c r="E46" s="29">
        <v>726.67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4654.78</v>
      </c>
      <c r="C48" s="29">
        <v>455.432</v>
      </c>
      <c r="D48" s="29">
        <f>+C48/$C$58*100</f>
        <v>7.917761207782298</v>
      </c>
      <c r="E48" s="29">
        <v>293.29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33072.43</v>
      </c>
      <c r="C50" s="29">
        <v>3499.307</v>
      </c>
      <c r="D50" s="29">
        <f>+C50/$C$58*100</f>
        <v>60.83603527798013</v>
      </c>
      <c r="E50" s="29">
        <v>2496.33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5576.55</v>
      </c>
      <c r="C52" s="29">
        <v>535.883</v>
      </c>
      <c r="D52" s="29">
        <f>+C52/$C$58*100</f>
        <v>9.316415248181949</v>
      </c>
      <c r="E52" s="29">
        <v>392.42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278.98</v>
      </c>
      <c r="C54" s="29">
        <v>4.052</v>
      </c>
      <c r="D54" s="29">
        <f>+C54/$C$58*100</f>
        <v>0.07044469517718094</v>
      </c>
      <c r="E54" s="29">
        <v>2.1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2720.54+427.78+4.62</f>
        <v>3152.9399999999996</v>
      </c>
      <c r="C56" s="29">
        <v>259.303</v>
      </c>
      <c r="D56" s="29">
        <f>+C56/$C$58*100</f>
        <v>4.508025862173877</v>
      </c>
      <c r="E56" s="29">
        <v>223.61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56762.77000000001</v>
      </c>
      <c r="C58" s="19">
        <f>SUM(C46:C56)</f>
        <v>5752.029999999999</v>
      </c>
      <c r="D58" s="19">
        <f>+C58/$C$58*100</f>
        <v>100</v>
      </c>
      <c r="E58" s="19">
        <v>4134.42</v>
      </c>
      <c r="F58" s="27"/>
      <c r="G58" s="27"/>
    </row>
    <row r="59" spans="1:7" ht="27" customHeight="1">
      <c r="A59" s="120" t="s">
        <v>14</v>
      </c>
      <c r="B59" s="120"/>
      <c r="C59" s="120"/>
      <c r="D59" s="120"/>
      <c r="E59" s="120"/>
      <c r="F59" s="42"/>
      <c r="G59" s="42"/>
    </row>
    <row r="60" spans="1:7" ht="15">
      <c r="A60" s="119" t="s">
        <v>229</v>
      </c>
      <c r="B60" s="119"/>
      <c r="C60" s="119"/>
      <c r="D60" s="119"/>
      <c r="E60" s="119"/>
      <c r="F60" s="20"/>
      <c r="G60" s="20"/>
    </row>
    <row r="61" spans="1:7" ht="16.5" customHeight="1">
      <c r="A61" s="119" t="s">
        <v>224</v>
      </c>
      <c r="B61" s="119"/>
      <c r="C61" s="119"/>
      <c r="D61" s="119"/>
      <c r="E61" s="119"/>
      <c r="F61" s="20"/>
      <c r="G61" s="20"/>
    </row>
    <row r="62" spans="1:7" ht="19.5" customHeight="1">
      <c r="A62" s="119" t="s">
        <v>97</v>
      </c>
      <c r="B62" s="119"/>
      <c r="C62" s="119"/>
      <c r="D62" s="119"/>
      <c r="E62" s="119"/>
      <c r="F62" s="20"/>
      <c r="G62" s="20"/>
    </row>
    <row r="63" spans="1:7" ht="16.5" customHeight="1" hidden="1">
      <c r="A63" s="119" t="s">
        <v>98</v>
      </c>
      <c r="B63" s="119"/>
      <c r="C63" s="119"/>
      <c r="D63" s="119"/>
      <c r="E63" s="119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228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86</v>
      </c>
      <c r="C73" s="6" t="s">
        <v>89</v>
      </c>
      <c r="D73" s="6" t="s">
        <v>42</v>
      </c>
      <c r="E73" s="6" t="s">
        <v>95</v>
      </c>
    </row>
    <row r="74" spans="1:5" ht="15">
      <c r="A74" s="11" t="s">
        <v>20</v>
      </c>
      <c r="B74" s="30">
        <f>+B75+B76+B80+B81+B82+B83</f>
        <v>48168.850000000006</v>
      </c>
      <c r="C74" s="30">
        <f>+C75+C76+C80+C81+C82+C83</f>
        <v>32719.319000000003</v>
      </c>
      <c r="D74" s="30">
        <f>+C74/$C$97*100</f>
        <v>94.4744246894529</v>
      </c>
      <c r="E74" s="30">
        <v>23626.329999999998</v>
      </c>
    </row>
    <row r="75" spans="1:5" ht="15">
      <c r="A75" s="12" t="s">
        <v>21</v>
      </c>
      <c r="B75" s="29">
        <v>21433.69</v>
      </c>
      <c r="C75" s="29">
        <v>14770.663</v>
      </c>
      <c r="D75" s="29">
        <f aca="true" t="shared" si="1" ref="D75:D97">+C75/$C$97*100</f>
        <v>42.64911165195059</v>
      </c>
      <c r="E75" s="29">
        <v>10819.63</v>
      </c>
    </row>
    <row r="76" spans="1:5" ht="15">
      <c r="A76" s="12" t="s">
        <v>22</v>
      </c>
      <c r="B76" s="29">
        <f>SUM(B77:B79)</f>
        <v>6527.9000000000015</v>
      </c>
      <c r="C76" s="29">
        <f>SUM(C77:C79)</f>
        <v>4220.153</v>
      </c>
      <c r="D76" s="29">
        <f t="shared" si="1"/>
        <v>12.18535528739057</v>
      </c>
      <c r="E76" s="29">
        <v>2936.7700000000004</v>
      </c>
    </row>
    <row r="77" spans="1:5" ht="15">
      <c r="A77" s="12" t="s">
        <v>23</v>
      </c>
      <c r="B77" s="29">
        <v>1037.16</v>
      </c>
      <c r="C77" s="29">
        <v>530.341</v>
      </c>
      <c r="D77" s="29">
        <f t="shared" si="1"/>
        <v>1.5313173499799655</v>
      </c>
      <c r="E77" s="29">
        <v>399.74</v>
      </c>
    </row>
    <row r="78" spans="1:5" ht="15">
      <c r="A78" s="12" t="s">
        <v>24</v>
      </c>
      <c r="B78" s="29">
        <v>5699.59</v>
      </c>
      <c r="C78" s="29">
        <v>3819.967</v>
      </c>
      <c r="D78" s="29">
        <f t="shared" si="1"/>
        <v>11.029850121810155</v>
      </c>
      <c r="E78" s="29">
        <v>2621.69</v>
      </c>
    </row>
    <row r="79" spans="1:5" ht="15">
      <c r="A79" s="12" t="s">
        <v>25</v>
      </c>
      <c r="B79" s="29">
        <f>27961.59-21433.69-6736.75</f>
        <v>-208.84999999999854</v>
      </c>
      <c r="C79" s="29">
        <v>-130.155</v>
      </c>
      <c r="D79" s="29">
        <f t="shared" si="1"/>
        <v>-0.3758121843995513</v>
      </c>
      <c r="E79" s="29">
        <v>-84.66</v>
      </c>
    </row>
    <row r="80" spans="1:5" ht="15">
      <c r="A80" s="12" t="s">
        <v>26</v>
      </c>
      <c r="B80" s="29">
        <v>40.1</v>
      </c>
      <c r="C80" s="29">
        <v>15.29</v>
      </c>
      <c r="D80" s="29">
        <f t="shared" si="1"/>
        <v>0.04414865582935069</v>
      </c>
      <c r="E80" s="29">
        <v>12.07</v>
      </c>
    </row>
    <row r="81" spans="1:5" ht="15">
      <c r="A81" s="12" t="s">
        <v>27</v>
      </c>
      <c r="B81" s="29">
        <v>8527.81</v>
      </c>
      <c r="C81" s="29">
        <v>6209.485</v>
      </c>
      <c r="D81" s="29">
        <f t="shared" si="1"/>
        <v>17.929392815076238</v>
      </c>
      <c r="E81" s="29">
        <v>4431.55</v>
      </c>
    </row>
    <row r="82" spans="1:5" ht="15">
      <c r="A82" s="12" t="s">
        <v>28</v>
      </c>
      <c r="B82" s="29">
        <f>27.36+2387.22</f>
        <v>2414.58</v>
      </c>
      <c r="C82" s="29">
        <v>1543.115</v>
      </c>
      <c r="D82" s="29">
        <f t="shared" si="1"/>
        <v>4.455621519954773</v>
      </c>
      <c r="E82" s="29">
        <v>1173.21</v>
      </c>
    </row>
    <row r="83" spans="1:5" ht="15">
      <c r="A83" s="12" t="s">
        <v>29</v>
      </c>
      <c r="B83" s="29">
        <f>+B84+B85+B88</f>
        <v>9224.77</v>
      </c>
      <c r="C83" s="29">
        <f>+C84+C85+C88</f>
        <v>5960.613</v>
      </c>
      <c r="D83" s="29">
        <f t="shared" si="1"/>
        <v>17.210794759251375</v>
      </c>
      <c r="E83" s="29">
        <v>4253.099999999999</v>
      </c>
    </row>
    <row r="84" spans="1:5" ht="15">
      <c r="A84" s="12" t="s">
        <v>30</v>
      </c>
      <c r="B84" s="29">
        <v>4335.35</v>
      </c>
      <c r="C84" s="29">
        <v>2770.273</v>
      </c>
      <c r="D84" s="29">
        <f t="shared" si="1"/>
        <v>7.998942395705874</v>
      </c>
      <c r="E84" s="29">
        <v>2030.93</v>
      </c>
    </row>
    <row r="85" spans="1:5" ht="15">
      <c r="A85" s="12" t="s">
        <v>31</v>
      </c>
      <c r="B85" s="29">
        <f>SUM(B86:B87)</f>
        <v>4591.74</v>
      </c>
      <c r="C85" s="29">
        <f>SUM(C86:C87)</f>
        <v>3021.522</v>
      </c>
      <c r="D85" s="29">
        <f t="shared" si="1"/>
        <v>8.724403849497145</v>
      </c>
      <c r="E85" s="29">
        <v>2171.48</v>
      </c>
    </row>
    <row r="86" spans="1:5" ht="15">
      <c r="A86" s="12" t="s">
        <v>211</v>
      </c>
      <c r="B86" s="44">
        <f>4414.02</f>
        <v>4414.02</v>
      </c>
      <c r="C86" s="29">
        <v>2693.39</v>
      </c>
      <c r="D86" s="29">
        <f t="shared" si="1"/>
        <v>7.776948863585012</v>
      </c>
      <c r="E86" s="29">
        <v>1997.69</v>
      </c>
    </row>
    <row r="87" spans="1:5" ht="15">
      <c r="A87" s="12" t="s">
        <v>32</v>
      </c>
      <c r="B87" s="44">
        <f>4591.74-4414.02</f>
        <v>177.71999999999935</v>
      </c>
      <c r="C87" s="29">
        <v>328.132</v>
      </c>
      <c r="D87" s="29">
        <f t="shared" si="1"/>
        <v>0.9474549859121322</v>
      </c>
      <c r="E87" s="29">
        <v>173.79</v>
      </c>
    </row>
    <row r="88" spans="1:5" ht="15">
      <c r="A88" s="12" t="s">
        <v>33</v>
      </c>
      <c r="B88" s="44">
        <f>9224.77-8927.09</f>
        <v>297.6800000000003</v>
      </c>
      <c r="C88" s="29">
        <v>168.818</v>
      </c>
      <c r="D88" s="29">
        <f t="shared" si="1"/>
        <v>0.4874485140483535</v>
      </c>
      <c r="E88" s="29">
        <v>50.69</v>
      </c>
    </row>
    <row r="89" spans="1:5" ht="15">
      <c r="A89" s="13" t="s">
        <v>34</v>
      </c>
      <c r="B89" s="31">
        <f>+B90+B95+B96</f>
        <v>5440.990000000001</v>
      </c>
      <c r="C89" s="31">
        <f>+C90+C95+C96</f>
        <v>1913.672</v>
      </c>
      <c r="D89" s="31">
        <f t="shared" si="1"/>
        <v>5.525575310547102</v>
      </c>
      <c r="E89" s="31">
        <v>1108.56</v>
      </c>
    </row>
    <row r="90" spans="1:5" ht="15">
      <c r="A90" s="12" t="s">
        <v>35</v>
      </c>
      <c r="B90" s="29">
        <f>SUM(B91:B94)</f>
        <v>3994.05</v>
      </c>
      <c r="C90" s="29">
        <f>SUM(C91:C94)</f>
        <v>1200.784</v>
      </c>
      <c r="D90" s="29">
        <f t="shared" si="1"/>
        <v>3.4671680537208003</v>
      </c>
      <c r="E90" s="29">
        <v>742.3399999999999</v>
      </c>
    </row>
    <row r="91" spans="1:5" ht="15">
      <c r="A91" s="12" t="s">
        <v>36</v>
      </c>
      <c r="B91" s="29">
        <f>11+60+7</f>
        <v>78</v>
      </c>
      <c r="C91" s="29">
        <v>11.339</v>
      </c>
      <c r="D91" s="29">
        <f t="shared" si="1"/>
        <v>0.0327404583681496</v>
      </c>
      <c r="E91" s="29">
        <v>0.02</v>
      </c>
    </row>
    <row r="92" spans="1:5" ht="15">
      <c r="A92" s="12" t="s">
        <v>37</v>
      </c>
      <c r="B92" s="29">
        <f>2056.44+741.02+11.1</f>
        <v>2808.56</v>
      </c>
      <c r="C92" s="29">
        <v>729.541</v>
      </c>
      <c r="D92" s="29">
        <f t="shared" si="1"/>
        <v>2.106491466474842</v>
      </c>
      <c r="E92" s="29">
        <v>444.56</v>
      </c>
    </row>
    <row r="93" spans="1:5" ht="15">
      <c r="A93" s="12" t="s">
        <v>38</v>
      </c>
      <c r="B93" s="29">
        <f>565.28+28.19+7.24</f>
        <v>600.71</v>
      </c>
      <c r="C93" s="29">
        <v>194.454</v>
      </c>
      <c r="D93" s="29">
        <f t="shared" si="1"/>
        <v>0.56147041992417</v>
      </c>
      <c r="E93" s="29">
        <v>111.2</v>
      </c>
    </row>
    <row r="94" spans="1:5" ht="15">
      <c r="A94" s="12" t="s">
        <v>25</v>
      </c>
      <c r="B94" s="29">
        <f>3994.05-3487.27</f>
        <v>506.7800000000002</v>
      </c>
      <c r="C94" s="29">
        <v>265.45</v>
      </c>
      <c r="D94" s="29">
        <f t="shared" si="1"/>
        <v>0.766465708953639</v>
      </c>
      <c r="E94" s="29">
        <v>186.56</v>
      </c>
    </row>
    <row r="95" spans="1:5" ht="15">
      <c r="A95" s="12" t="s">
        <v>39</v>
      </c>
      <c r="B95" s="29">
        <v>1311.13</v>
      </c>
      <c r="C95" s="29">
        <v>674.314</v>
      </c>
      <c r="D95" s="29">
        <f t="shared" si="1"/>
        <v>1.9470279075809536</v>
      </c>
      <c r="E95" s="29">
        <v>319.81</v>
      </c>
    </row>
    <row r="96" spans="1:5" ht="15">
      <c r="A96" s="12" t="s">
        <v>40</v>
      </c>
      <c r="B96" s="29">
        <v>135.81</v>
      </c>
      <c r="C96" s="29">
        <v>38.574</v>
      </c>
      <c r="D96" s="29">
        <f t="shared" si="1"/>
        <v>0.11137934924534815</v>
      </c>
      <c r="E96" s="29">
        <v>46.41</v>
      </c>
    </row>
    <row r="97" spans="1:5" ht="15">
      <c r="A97" s="14" t="s">
        <v>41</v>
      </c>
      <c r="B97" s="32">
        <f>+B89+B74</f>
        <v>53609.840000000004</v>
      </c>
      <c r="C97" s="32">
        <f>+C89+C74</f>
        <v>34632.991</v>
      </c>
      <c r="D97" s="32">
        <f t="shared" si="1"/>
        <v>100</v>
      </c>
      <c r="E97" s="32">
        <v>24734.89</v>
      </c>
    </row>
    <row r="98" spans="1:5" ht="28.5" customHeight="1">
      <c r="A98" s="121" t="s">
        <v>14</v>
      </c>
      <c r="B98" s="121"/>
      <c r="C98" s="121"/>
      <c r="D98" s="121"/>
      <c r="E98" s="121"/>
    </row>
    <row r="99" spans="1:5" ht="15">
      <c r="A99" s="119" t="s">
        <v>230</v>
      </c>
      <c r="B99" s="119"/>
      <c r="C99" s="119"/>
      <c r="D99" s="119"/>
      <c r="E99" s="119"/>
    </row>
    <row r="100" spans="1:5" ht="15">
      <c r="A100" s="119" t="s">
        <v>231</v>
      </c>
      <c r="B100" s="119"/>
      <c r="C100" s="119"/>
      <c r="D100" s="119"/>
      <c r="E100" s="119"/>
    </row>
    <row r="101" spans="1:5" ht="15">
      <c r="A101" s="119" t="s">
        <v>210</v>
      </c>
      <c r="B101" s="119"/>
      <c r="C101" s="119"/>
      <c r="D101" s="119"/>
      <c r="E101" s="119"/>
    </row>
    <row r="102" spans="1:5" ht="15" hidden="1">
      <c r="A102" s="119" t="s">
        <v>98</v>
      </c>
      <c r="B102" s="119"/>
      <c r="C102" s="119"/>
      <c r="D102" s="119"/>
      <c r="E102" s="119"/>
    </row>
    <row r="103" spans="1:5" ht="15">
      <c r="A103" s="119"/>
      <c r="B103" s="119"/>
      <c r="C103" s="119"/>
      <c r="D103" s="119"/>
      <c r="E103" s="119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102</v>
      </c>
    </row>
    <row r="109" spans="1:2" ht="15">
      <c r="A109" s="2" t="s">
        <v>96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86</v>
      </c>
      <c r="C111" s="6" t="s">
        <v>89</v>
      </c>
      <c r="D111" s="6" t="s">
        <v>42</v>
      </c>
      <c r="E111" s="6" t="s">
        <v>95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10027.09</v>
      </c>
      <c r="C113" s="29">
        <v>6466.112</v>
      </c>
      <c r="D113" s="29">
        <f>+C113/$C$125*100</f>
        <v>17.590751375141195</v>
      </c>
      <c r="E113" s="29">
        <v>4645.69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4654.78</v>
      </c>
      <c r="C115" s="29">
        <v>3089.526</v>
      </c>
      <c r="D115" s="29">
        <f>+C115/$C$125*100</f>
        <v>8.4049091220558</v>
      </c>
      <c r="E115" s="29">
        <v>1952.49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33072.43</v>
      </c>
      <c r="C117" s="29">
        <v>21895.556</v>
      </c>
      <c r="D117" s="29">
        <f>+C117/$C$125*100</f>
        <v>59.565822833950456</v>
      </c>
      <c r="E117" s="29">
        <v>15833.86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5576.55</v>
      </c>
      <c r="C119" s="29">
        <v>3146.572</v>
      </c>
      <c r="D119" s="29">
        <f>+C119/$C$125*100</f>
        <v>8.560100062600336</v>
      </c>
      <c r="E119" s="29">
        <v>2288.87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278.98</v>
      </c>
      <c r="C121" s="29">
        <v>35.227</v>
      </c>
      <c r="D121" s="29">
        <f>+C121/$C$125*100</f>
        <v>0.09583338468187665</v>
      </c>
      <c r="E121" s="29">
        <v>13.99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f>2720.54+427.78+4.62</f>
        <v>3152.9399999999996</v>
      </c>
      <c r="C123" s="29">
        <v>2125.596</v>
      </c>
      <c r="D123" s="29">
        <f>+C123/$C$125*100</f>
        <v>5.782583221570339</v>
      </c>
      <c r="E123" s="29">
        <v>1444.7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f>SUM(B113:B123)</f>
        <v>56762.77000000001</v>
      </c>
      <c r="C125" s="19">
        <f>SUM(C113:C123)</f>
        <v>36758.589</v>
      </c>
      <c r="D125" s="19">
        <f>+C125/$C$125*100</f>
        <v>100</v>
      </c>
      <c r="E125" s="19">
        <v>26179.600000000002</v>
      </c>
    </row>
    <row r="126" spans="1:5" ht="32.25" customHeight="1">
      <c r="A126" s="120" t="s">
        <v>14</v>
      </c>
      <c r="B126" s="120"/>
      <c r="C126" s="120"/>
      <c r="D126" s="120"/>
      <c r="E126" s="120"/>
    </row>
    <row r="127" spans="1:5" ht="15">
      <c r="A127" s="119" t="s">
        <v>230</v>
      </c>
      <c r="B127" s="119"/>
      <c r="C127" s="119"/>
      <c r="D127" s="119"/>
      <c r="E127" s="119"/>
    </row>
    <row r="128" spans="1:5" ht="15">
      <c r="A128" s="119" t="s">
        <v>231</v>
      </c>
      <c r="B128" s="119"/>
      <c r="C128" s="119"/>
      <c r="D128" s="119"/>
      <c r="E128" s="119"/>
    </row>
    <row r="129" spans="1:5" ht="15">
      <c r="A129" s="119" t="s">
        <v>97</v>
      </c>
      <c r="B129" s="119"/>
      <c r="C129" s="119"/>
      <c r="D129" s="119"/>
      <c r="E129" s="119"/>
    </row>
    <row r="130" spans="1:5" ht="15" hidden="1">
      <c r="A130" s="119" t="s">
        <v>98</v>
      </c>
      <c r="B130" s="119"/>
      <c r="C130" s="119"/>
      <c r="D130" s="119"/>
      <c r="E130" s="119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62:E62"/>
    <mergeCell ref="A31:E31"/>
    <mergeCell ref="A59:E59"/>
    <mergeCell ref="A34:E34"/>
    <mergeCell ref="A32:E32"/>
    <mergeCell ref="A33:E33"/>
    <mergeCell ref="A102:E102"/>
    <mergeCell ref="A60:E60"/>
    <mergeCell ref="A35:E35"/>
    <mergeCell ref="A103:E103"/>
    <mergeCell ref="A126:E126"/>
    <mergeCell ref="A61:E61"/>
    <mergeCell ref="A63:E63"/>
    <mergeCell ref="A128:E128"/>
    <mergeCell ref="A129:E129"/>
    <mergeCell ref="A127:E127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87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422.539</v>
      </c>
      <c r="C7" s="29">
        <f aca="true" t="shared" si="0" ref="C7:C13">+B7/$B$13*100</f>
        <v>11.087215665406383</v>
      </c>
      <c r="D7" s="29">
        <v>338.67</v>
      </c>
    </row>
    <row r="8" spans="1:4" ht="16.5" customHeight="1">
      <c r="A8" s="4" t="s">
        <v>51</v>
      </c>
      <c r="B8" s="29">
        <v>711.399</v>
      </c>
      <c r="C8" s="29">
        <f t="shared" si="0"/>
        <v>18.666760079316784</v>
      </c>
      <c r="D8" s="29">
        <v>568.88</v>
      </c>
    </row>
    <row r="9" spans="1:4" ht="16.5" customHeight="1">
      <c r="A9" s="4" t="s">
        <v>52</v>
      </c>
      <c r="B9" s="29">
        <v>876.624</v>
      </c>
      <c r="C9" s="29">
        <f t="shared" si="0"/>
        <v>23.002182864708832</v>
      </c>
      <c r="D9" s="29">
        <v>638.74</v>
      </c>
    </row>
    <row r="10" spans="1:4" ht="16.5" customHeight="1">
      <c r="A10" s="4" t="s">
        <v>53</v>
      </c>
      <c r="B10" s="29">
        <v>1394.225</v>
      </c>
      <c r="C10" s="29">
        <f t="shared" si="0"/>
        <v>36.583778683390676</v>
      </c>
      <c r="D10" s="29">
        <v>1020.28</v>
      </c>
    </row>
    <row r="11" spans="1:4" ht="16.5" customHeight="1">
      <c r="A11" s="4" t="s">
        <v>206</v>
      </c>
      <c r="B11" s="29">
        <f>99.68+20.14+22.15</f>
        <v>141.97</v>
      </c>
      <c r="C11" s="29">
        <f t="shared" si="0"/>
        <v>3.7252230161422832</v>
      </c>
      <c r="D11" s="29"/>
    </row>
    <row r="12" spans="1:4" ht="16.5" customHeight="1">
      <c r="A12" s="4" t="s">
        <v>54</v>
      </c>
      <c r="B12" s="29">
        <f>169.08+42.47+52.74</f>
        <v>264.29</v>
      </c>
      <c r="C12" s="29">
        <f t="shared" si="0"/>
        <v>6.934839691035036</v>
      </c>
      <c r="D12" s="29">
        <v>147.83999999999997</v>
      </c>
    </row>
    <row r="13" spans="1:4" ht="15">
      <c r="A13" s="18" t="s">
        <v>48</v>
      </c>
      <c r="B13" s="19">
        <f>SUM(B7:B12)</f>
        <v>3811.047</v>
      </c>
      <c r="C13" s="19">
        <f t="shared" si="0"/>
        <v>100</v>
      </c>
      <c r="D13" s="19">
        <f>SUM(D7:D12)</f>
        <v>2714.41</v>
      </c>
    </row>
    <row r="14" ht="15">
      <c r="A14" t="s">
        <v>225</v>
      </c>
    </row>
    <row r="15" ht="15">
      <c r="A15" t="s">
        <v>226</v>
      </c>
    </row>
    <row r="16" ht="15">
      <c r="A16" t="s">
        <v>207</v>
      </c>
    </row>
    <row r="18" ht="15">
      <c r="A18" t="s">
        <v>208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227</v>
      </c>
      <c r="B4" s="49"/>
      <c r="C4" s="49"/>
      <c r="D4" s="54"/>
      <c r="E4" s="54"/>
      <c r="F4" s="54"/>
    </row>
    <row r="5" spans="1:6" ht="15.75" thickBot="1">
      <c r="A5" s="55" t="s">
        <v>103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104</v>
      </c>
      <c r="D7" s="63" t="s">
        <v>105</v>
      </c>
      <c r="E7" s="64" t="s">
        <v>106</v>
      </c>
      <c r="F7" s="65" t="s">
        <v>48</v>
      </c>
    </row>
    <row r="8" spans="1:6" ht="15">
      <c r="A8" s="61"/>
      <c r="B8" s="62"/>
      <c r="C8" s="63" t="s">
        <v>107</v>
      </c>
      <c r="D8" s="63" t="s">
        <v>108</v>
      </c>
      <c r="E8" s="64" t="s">
        <v>109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88</v>
      </c>
      <c r="E10" s="69"/>
      <c r="F10" s="84"/>
    </row>
    <row r="11" spans="1:6" ht="15">
      <c r="A11" s="85" t="s">
        <v>110</v>
      </c>
      <c r="B11" s="86" t="s">
        <v>111</v>
      </c>
      <c r="C11" s="71">
        <f>SUM(C12:C15)</f>
        <v>24326690088.870003</v>
      </c>
      <c r="D11" s="71">
        <f>SUM(D12:D15)</f>
        <v>2897052029.1000004</v>
      </c>
      <c r="E11" s="71">
        <f>SUM(E12:E15)</f>
        <v>6216466667.38</v>
      </c>
      <c r="F11" s="87">
        <f aca="true" t="shared" si="0" ref="F11:F20">SUM(C11:E11)</f>
        <v>33440208785.350002</v>
      </c>
    </row>
    <row r="12" spans="1:6" s="79" customFormat="1" ht="15">
      <c r="A12" s="88"/>
      <c r="B12" s="89" t="s">
        <v>112</v>
      </c>
      <c r="C12" s="90">
        <v>23068344673.87</v>
      </c>
      <c r="D12" s="90">
        <v>279527298.63</v>
      </c>
      <c r="E12" s="90">
        <v>222380659.03</v>
      </c>
      <c r="F12" s="91">
        <f t="shared" si="0"/>
        <v>23570252631.53</v>
      </c>
    </row>
    <row r="13" spans="1:6" s="79" customFormat="1" ht="15">
      <c r="A13" s="88"/>
      <c r="B13" s="89" t="s">
        <v>113</v>
      </c>
      <c r="C13" s="90">
        <v>2641927.15</v>
      </c>
      <c r="D13" s="90">
        <v>0</v>
      </c>
      <c r="E13" s="90">
        <v>5960747278.15</v>
      </c>
      <c r="F13" s="91">
        <f t="shared" si="0"/>
        <v>5963389205.299999</v>
      </c>
    </row>
    <row r="14" spans="1:6" s="79" customFormat="1" ht="15">
      <c r="A14" s="88"/>
      <c r="B14" s="89" t="s">
        <v>114</v>
      </c>
      <c r="C14" s="90">
        <v>149270687.18</v>
      </c>
      <c r="D14" s="90">
        <v>1991667488.44</v>
      </c>
      <c r="E14" s="90">
        <v>2996801.18</v>
      </c>
      <c r="F14" s="91">
        <f t="shared" si="0"/>
        <v>2143934976.8000002</v>
      </c>
    </row>
    <row r="15" spans="1:6" s="79" customFormat="1" ht="15">
      <c r="A15" s="88"/>
      <c r="B15" s="89" t="s">
        <v>115</v>
      </c>
      <c r="C15" s="90">
        <v>1106432800.67</v>
      </c>
      <c r="D15" s="90">
        <v>625857242.03</v>
      </c>
      <c r="E15" s="90">
        <v>30341929.02</v>
      </c>
      <c r="F15" s="91">
        <f t="shared" si="0"/>
        <v>1762631971.72</v>
      </c>
    </row>
    <row r="16" spans="1:6" ht="15">
      <c r="A16" s="85" t="s">
        <v>116</v>
      </c>
      <c r="B16" s="86" t="s">
        <v>20</v>
      </c>
      <c r="C16" s="71">
        <f>SUM(C17:C23)</f>
        <v>22264434055.97</v>
      </c>
      <c r="D16" s="71">
        <f>SUM(D17:D23)</f>
        <v>2727228700.3799996</v>
      </c>
      <c r="E16" s="71">
        <f>SUM(E17:E23)</f>
        <v>6886026889.51</v>
      </c>
      <c r="F16" s="87">
        <f t="shared" si="0"/>
        <v>31877689645.86</v>
      </c>
    </row>
    <row r="17" spans="1:6" s="79" customFormat="1" ht="15">
      <c r="A17" s="88"/>
      <c r="B17" s="89" t="s">
        <v>117</v>
      </c>
      <c r="C17" s="90">
        <v>14263062211.42</v>
      </c>
      <c r="D17" s="90">
        <v>410399769.32</v>
      </c>
      <c r="E17" s="90">
        <v>97201371.78</v>
      </c>
      <c r="F17" s="91">
        <f t="shared" si="0"/>
        <v>14770663352.52</v>
      </c>
    </row>
    <row r="18" spans="1:6" s="79" customFormat="1" ht="15">
      <c r="A18" s="88"/>
      <c r="B18" s="89" t="s">
        <v>118</v>
      </c>
      <c r="C18" s="90">
        <v>1717130554.44</v>
      </c>
      <c r="D18" s="90">
        <v>722253485.51</v>
      </c>
      <c r="E18" s="90">
        <v>1780769272.71</v>
      </c>
      <c r="F18" s="91">
        <f t="shared" si="0"/>
        <v>4220153312.66</v>
      </c>
    </row>
    <row r="19" spans="1:6" s="79" customFormat="1" ht="15">
      <c r="A19" s="88"/>
      <c r="B19" s="89" t="s">
        <v>119</v>
      </c>
      <c r="C19" s="90">
        <v>15227689.92</v>
      </c>
      <c r="D19" s="90">
        <v>61943.03</v>
      </c>
      <c r="E19" s="90">
        <v>0</v>
      </c>
      <c r="F19" s="91">
        <f t="shared" si="0"/>
        <v>15289632.95</v>
      </c>
    </row>
    <row r="20" spans="1:6" s="79" customFormat="1" ht="15">
      <c r="A20" s="88"/>
      <c r="B20" s="89" t="s">
        <v>120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121</v>
      </c>
      <c r="C21" s="117">
        <v>360424085.65</v>
      </c>
      <c r="D21" s="90">
        <v>0</v>
      </c>
      <c r="E21" s="90">
        <v>5007430715.26</v>
      </c>
      <c r="F21" s="91">
        <f>SUM(C21:E21)</f>
        <v>5367854800.91</v>
      </c>
    </row>
    <row r="22" spans="1:6" s="79" customFormat="1" ht="15">
      <c r="A22" s="88"/>
      <c r="B22" s="89" t="s">
        <v>122</v>
      </c>
      <c r="C22" s="90">
        <v>10057208.31</v>
      </c>
      <c r="D22" s="90">
        <v>1533057382.21</v>
      </c>
      <c r="E22" s="90">
        <v>0</v>
      </c>
      <c r="F22" s="91">
        <f>SUM(C22:E22)</f>
        <v>1543114590.52</v>
      </c>
    </row>
    <row r="23" spans="1:6" s="79" customFormat="1" ht="15">
      <c r="A23" s="88"/>
      <c r="B23" s="89" t="s">
        <v>123</v>
      </c>
      <c r="C23" s="90">
        <v>5898532306.23</v>
      </c>
      <c r="D23" s="90">
        <v>61456120.31</v>
      </c>
      <c r="E23" s="90">
        <v>625529.76</v>
      </c>
      <c r="F23" s="91">
        <f>SUM(C23:E23)</f>
        <v>5960613956.3</v>
      </c>
    </row>
    <row r="24" spans="1:6" ht="15">
      <c r="A24" s="85" t="s">
        <v>124</v>
      </c>
      <c r="B24" s="86" t="s">
        <v>125</v>
      </c>
      <c r="C24" s="71" t="s">
        <v>88</v>
      </c>
      <c r="D24" s="71"/>
      <c r="E24" s="71"/>
      <c r="F24" s="87"/>
    </row>
    <row r="25" spans="1:6" ht="15">
      <c r="A25" s="85" t="s">
        <v>88</v>
      </c>
      <c r="B25" s="86" t="s">
        <v>126</v>
      </c>
      <c r="C25" s="71">
        <f>+C11-C16</f>
        <v>2062256032.9000015</v>
      </c>
      <c r="D25" s="71">
        <f>+D11-D16</f>
        <v>169823328.72000074</v>
      </c>
      <c r="E25" s="71">
        <f>+E11-E16</f>
        <v>-669560222.1300001</v>
      </c>
      <c r="F25" s="87">
        <f aca="true" t="shared" si="1" ref="F25:F32">SUM(C25:E25)</f>
        <v>1562519139.4900022</v>
      </c>
    </row>
    <row r="26" spans="1:6" ht="15">
      <c r="A26" s="85" t="s">
        <v>127</v>
      </c>
      <c r="B26" s="86" t="s">
        <v>128</v>
      </c>
      <c r="C26" s="94">
        <v>985304006.17</v>
      </c>
      <c r="D26" s="94">
        <v>55773099.6</v>
      </c>
      <c r="E26" s="94">
        <v>0</v>
      </c>
      <c r="F26" s="87">
        <f t="shared" si="1"/>
        <v>1041077105.77</v>
      </c>
    </row>
    <row r="27" spans="1:6" ht="15">
      <c r="A27" s="85" t="s">
        <v>129</v>
      </c>
      <c r="B27" s="86" t="s">
        <v>34</v>
      </c>
      <c r="C27" s="71">
        <f>SUM(C28:C30)</f>
        <v>1346771217.6</v>
      </c>
      <c r="D27" s="71">
        <f>SUM(D28:D30)</f>
        <v>560070203.0699999</v>
      </c>
      <c r="E27" s="71">
        <f>SUM(E28:E30)</f>
        <v>6831330.91</v>
      </c>
      <c r="F27" s="87">
        <f t="shared" si="1"/>
        <v>1913672751.58</v>
      </c>
    </row>
    <row r="28" spans="1:6" s="79" customFormat="1" ht="15">
      <c r="A28" s="88"/>
      <c r="B28" s="89" t="s">
        <v>130</v>
      </c>
      <c r="C28" s="90">
        <v>690296111.86</v>
      </c>
      <c r="D28" s="90">
        <v>509102329.77</v>
      </c>
      <c r="E28" s="90">
        <v>1385635.05</v>
      </c>
      <c r="F28" s="91">
        <f t="shared" si="1"/>
        <v>1200784076.68</v>
      </c>
    </row>
    <row r="29" spans="1:6" s="79" customFormat="1" ht="15">
      <c r="A29" s="88"/>
      <c r="B29" s="89" t="s">
        <v>131</v>
      </c>
      <c r="C29" s="90">
        <v>652914870.63</v>
      </c>
      <c r="D29" s="90">
        <v>15953620.75</v>
      </c>
      <c r="E29" s="90">
        <v>5445695.86</v>
      </c>
      <c r="F29" s="91">
        <f t="shared" si="1"/>
        <v>674314187.24</v>
      </c>
    </row>
    <row r="30" spans="1:6" s="79" customFormat="1" ht="15">
      <c r="A30" s="88"/>
      <c r="B30" s="89" t="s">
        <v>132</v>
      </c>
      <c r="C30" s="90">
        <v>3560235.11</v>
      </c>
      <c r="D30" s="90">
        <v>35014252.55</v>
      </c>
      <c r="E30" s="90">
        <v>0</v>
      </c>
      <c r="F30" s="91">
        <f t="shared" si="1"/>
        <v>38574487.66</v>
      </c>
    </row>
    <row r="31" spans="1:6" ht="15">
      <c r="A31" s="85" t="s">
        <v>133</v>
      </c>
      <c r="B31" s="86" t="s">
        <v>134</v>
      </c>
      <c r="C31" s="71">
        <f>+C11+C26</f>
        <v>25311994095.04</v>
      </c>
      <c r="D31" s="71">
        <f>+D11+D26</f>
        <v>2952825128.7000003</v>
      </c>
      <c r="E31" s="71">
        <f>+E11+E26</f>
        <v>6216466667.38</v>
      </c>
      <c r="F31" s="87">
        <f t="shared" si="1"/>
        <v>34481285891.12</v>
      </c>
    </row>
    <row r="32" spans="1:6" ht="15">
      <c r="A32" s="85" t="s">
        <v>135</v>
      </c>
      <c r="B32" s="86" t="s">
        <v>136</v>
      </c>
      <c r="C32" s="71">
        <f>+C16+C27</f>
        <v>23611205273.57</v>
      </c>
      <c r="D32" s="71">
        <f>+D16+D27</f>
        <v>3287298903.45</v>
      </c>
      <c r="E32" s="71">
        <f>+E16+E27</f>
        <v>6892858220.42</v>
      </c>
      <c r="F32" s="87">
        <f t="shared" si="1"/>
        <v>33791362397.440002</v>
      </c>
    </row>
    <row r="33" spans="1:6" ht="15">
      <c r="A33" s="85" t="s">
        <v>137</v>
      </c>
      <c r="B33" s="86" t="s">
        <v>138</v>
      </c>
      <c r="C33" s="71"/>
      <c r="D33" s="71"/>
      <c r="E33" s="71"/>
      <c r="F33" s="87"/>
    </row>
    <row r="34" spans="1:6" ht="15">
      <c r="A34" s="85"/>
      <c r="B34" s="86" t="s">
        <v>139</v>
      </c>
      <c r="C34" s="71"/>
      <c r="D34" s="71"/>
      <c r="E34" s="71"/>
      <c r="F34" s="87"/>
    </row>
    <row r="35" spans="1:9" ht="15">
      <c r="A35" s="85"/>
      <c r="B35" s="86" t="s">
        <v>140</v>
      </c>
      <c r="C35" s="71">
        <f>+C31-C32</f>
        <v>1700788821.4700012</v>
      </c>
      <c r="D35" s="71">
        <f>+D31-D32</f>
        <v>-334473774.7499995</v>
      </c>
      <c r="E35" s="71">
        <f>+E31-E32</f>
        <v>-676391553.04</v>
      </c>
      <c r="F35" s="87">
        <f>SUM(C35:E35)</f>
        <v>689923493.6800017</v>
      </c>
      <c r="I35" s="73"/>
    </row>
    <row r="36" spans="1:9" ht="15">
      <c r="A36" s="85" t="s">
        <v>141</v>
      </c>
      <c r="B36" s="86" t="s">
        <v>142</v>
      </c>
      <c r="C36" s="72"/>
      <c r="D36" s="72"/>
      <c r="E36" s="95"/>
      <c r="F36" s="96"/>
      <c r="I36" s="73"/>
    </row>
    <row r="37" spans="1:9" ht="15">
      <c r="A37" s="85"/>
      <c r="B37" s="86" t="s">
        <v>143</v>
      </c>
      <c r="C37" s="72"/>
      <c r="D37" s="72"/>
      <c r="E37" s="71">
        <v>841630053</v>
      </c>
      <c r="F37" s="87">
        <f>SUM(C37:E37)</f>
        <v>841630053</v>
      </c>
      <c r="I37" s="73"/>
    </row>
    <row r="38" spans="1:9" ht="15">
      <c r="A38" s="85" t="s">
        <v>144</v>
      </c>
      <c r="B38" s="86" t="s">
        <v>145</v>
      </c>
      <c r="C38" s="72"/>
      <c r="D38" s="72"/>
      <c r="E38" s="72"/>
      <c r="F38" s="97"/>
      <c r="I38" s="73"/>
    </row>
    <row r="39" spans="1:9" ht="15">
      <c r="A39" s="85"/>
      <c r="B39" s="86" t="s">
        <v>139</v>
      </c>
      <c r="C39" s="72"/>
      <c r="D39" s="72"/>
      <c r="E39" s="72"/>
      <c r="F39" s="97"/>
      <c r="I39" s="73"/>
    </row>
    <row r="40" spans="1:9" ht="15">
      <c r="A40" s="85"/>
      <c r="B40" s="86" t="s">
        <v>146</v>
      </c>
      <c r="C40" s="71">
        <f>+C35-C36</f>
        <v>1700788821.4700012</v>
      </c>
      <c r="D40" s="71">
        <f>+D35-D36</f>
        <v>-334473774.7499995</v>
      </c>
      <c r="E40" s="71">
        <f>+E35-E37</f>
        <v>-1518021606.04</v>
      </c>
      <c r="F40" s="87">
        <f aca="true" t="shared" si="2" ref="F40:F65">SUM(C40:E40)</f>
        <v>-151706559.31999826</v>
      </c>
      <c r="I40" s="73"/>
    </row>
    <row r="41" spans="1:9" s="2" customFormat="1" ht="15">
      <c r="A41" s="98" t="s">
        <v>147</v>
      </c>
      <c r="B41" s="86" t="s">
        <v>148</v>
      </c>
      <c r="C41" s="94">
        <v>282059426.71</v>
      </c>
      <c r="D41" s="94">
        <v>692468671.23</v>
      </c>
      <c r="E41" s="94">
        <v>756923026.54</v>
      </c>
      <c r="F41" s="87">
        <f t="shared" si="2"/>
        <v>1731451124.48</v>
      </c>
      <c r="I41" s="82"/>
    </row>
    <row r="42" spans="1:9" s="2" customFormat="1" ht="15">
      <c r="A42" s="98" t="s">
        <v>149</v>
      </c>
      <c r="B42" s="86" t="s">
        <v>150</v>
      </c>
      <c r="C42" s="94">
        <v>1597709468.42</v>
      </c>
      <c r="D42" s="94">
        <v>337126435.66</v>
      </c>
      <c r="E42" s="94">
        <v>0</v>
      </c>
      <c r="F42" s="87">
        <f t="shared" si="2"/>
        <v>1934835904.0800002</v>
      </c>
      <c r="H42" s="83"/>
      <c r="I42" s="82"/>
    </row>
    <row r="43" spans="1:9" ht="15">
      <c r="A43" s="98" t="s">
        <v>151</v>
      </c>
      <c r="B43" s="86" t="s">
        <v>152</v>
      </c>
      <c r="C43" s="71">
        <f>+C35+C41-C42</f>
        <v>385138779.7600012</v>
      </c>
      <c r="D43" s="71">
        <f>+D35+D41-D42</f>
        <v>20868460.82000047</v>
      </c>
      <c r="E43" s="71">
        <f>+E40+E41-E42</f>
        <v>-761098579.5</v>
      </c>
      <c r="F43" s="87">
        <f t="shared" si="2"/>
        <v>-355091338.91999835</v>
      </c>
      <c r="I43" s="73"/>
    </row>
    <row r="44" spans="1:6" ht="15">
      <c r="A44" s="85" t="s">
        <v>153</v>
      </c>
      <c r="B44" s="76" t="s">
        <v>154</v>
      </c>
      <c r="C44" s="74">
        <f>+C45+C56+C66</f>
        <v>3707986108.0099998</v>
      </c>
      <c r="D44" s="74">
        <f>+D45+D56+D66</f>
        <v>533390320.85</v>
      </c>
      <c r="E44" s="74">
        <f>+E45+E56+E66</f>
        <v>1010960115.96</v>
      </c>
      <c r="F44" s="99">
        <f t="shared" si="2"/>
        <v>5252336544.82</v>
      </c>
    </row>
    <row r="45" spans="1:6" s="2" customFormat="1" ht="15">
      <c r="A45" s="98"/>
      <c r="B45" s="76" t="s">
        <v>155</v>
      </c>
      <c r="C45" s="74">
        <f>+C46+C47+C48+C49+C55</f>
        <v>455274695.44</v>
      </c>
      <c r="D45" s="74">
        <f>+D46+D47+D48+D49+D55</f>
        <v>100025145.4</v>
      </c>
      <c r="E45" s="74">
        <f>+E46+E47+E48+E49+E55</f>
        <v>0</v>
      </c>
      <c r="F45" s="99">
        <f t="shared" si="2"/>
        <v>555299840.84</v>
      </c>
    </row>
    <row r="46" spans="1:6" s="79" customFormat="1" ht="15" hidden="1">
      <c r="A46" s="100"/>
      <c r="B46" s="101" t="s">
        <v>156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157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158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159</v>
      </c>
      <c r="C49" s="74">
        <f>SUM(C50:C54)</f>
        <v>455274695.44</v>
      </c>
      <c r="D49" s="74">
        <f>SUM(D50:D54)</f>
        <v>100025145.4</v>
      </c>
      <c r="E49" s="74">
        <f>SUM(E50:E54)</f>
        <v>0</v>
      </c>
      <c r="F49" s="105">
        <f t="shared" si="2"/>
        <v>555299840.84</v>
      </c>
    </row>
    <row r="50" spans="1:6" s="79" customFormat="1" ht="15">
      <c r="A50" s="100"/>
      <c r="B50" s="106" t="s">
        <v>160</v>
      </c>
      <c r="C50" s="80">
        <v>438096101.49</v>
      </c>
      <c r="D50" s="80">
        <v>100025145.4</v>
      </c>
      <c r="E50" s="80">
        <v>0</v>
      </c>
      <c r="F50" s="103">
        <f t="shared" si="2"/>
        <v>538121246.89</v>
      </c>
    </row>
    <row r="51" spans="1:6" s="79" customFormat="1" ht="15">
      <c r="A51" s="100"/>
      <c r="B51" s="106" t="s">
        <v>161</v>
      </c>
      <c r="C51" s="80">
        <v>2640833.27</v>
      </c>
      <c r="D51" s="80">
        <v>0</v>
      </c>
      <c r="E51" s="80">
        <v>0</v>
      </c>
      <c r="F51" s="103">
        <f t="shared" si="2"/>
        <v>2640833.27</v>
      </c>
    </row>
    <row r="52" spans="1:6" s="79" customFormat="1" ht="15" hidden="1">
      <c r="A52" s="100"/>
      <c r="B52" s="106" t="s">
        <v>162</v>
      </c>
      <c r="C52" s="80">
        <v>0</v>
      </c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163</v>
      </c>
      <c r="C53" s="80">
        <v>14537760.68</v>
      </c>
      <c r="D53" s="80">
        <v>0</v>
      </c>
      <c r="E53" s="80">
        <v>0</v>
      </c>
      <c r="F53" s="103">
        <f t="shared" si="2"/>
        <v>14537760.68</v>
      </c>
    </row>
    <row r="54" spans="1:6" s="79" customFormat="1" ht="15" hidden="1">
      <c r="A54" s="100"/>
      <c r="B54" s="106" t="s">
        <v>164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165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166</v>
      </c>
      <c r="C56" s="74">
        <f>SUM(C57:C65)</f>
        <v>3252711412.5699997</v>
      </c>
      <c r="D56" s="74">
        <f>SUM(D57:D65)</f>
        <v>433365175.45</v>
      </c>
      <c r="E56" s="74">
        <f>SUM(E57:E65)</f>
        <v>1010960115.96</v>
      </c>
      <c r="F56" s="105">
        <f t="shared" si="2"/>
        <v>4697036703.98</v>
      </c>
    </row>
    <row r="57" spans="1:6" s="79" customFormat="1" ht="15" hidden="1">
      <c r="A57" s="100"/>
      <c r="B57" s="101" t="s">
        <v>167</v>
      </c>
      <c r="C57" s="80"/>
      <c r="D57" s="80"/>
      <c r="E57" s="80"/>
      <c r="F57" s="102">
        <f t="shared" si="2"/>
        <v>0</v>
      </c>
    </row>
    <row r="58" spans="1:6" s="79" customFormat="1" ht="15" hidden="1">
      <c r="A58" s="100"/>
      <c r="B58" s="101" t="s">
        <v>168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169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170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171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172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173</v>
      </c>
      <c r="C63" s="80">
        <v>3214631033.95</v>
      </c>
      <c r="D63" s="80">
        <v>433365175.45</v>
      </c>
      <c r="E63" s="80">
        <v>1010960115.96</v>
      </c>
      <c r="F63" s="102">
        <f t="shared" si="2"/>
        <v>4658956325.36</v>
      </c>
    </row>
    <row r="64" spans="1:6" s="79" customFormat="1" ht="15">
      <c r="A64" s="100"/>
      <c r="B64" s="101" t="s">
        <v>174</v>
      </c>
      <c r="C64" s="80">
        <v>38080378.62</v>
      </c>
      <c r="D64" s="80">
        <v>0</v>
      </c>
      <c r="E64" s="80">
        <v>0</v>
      </c>
      <c r="F64" s="102">
        <f t="shared" si="2"/>
        <v>38080378.62</v>
      </c>
    </row>
    <row r="65" spans="1:6" ht="15" hidden="1">
      <c r="A65" s="98"/>
      <c r="B65" s="104" t="s">
        <v>175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176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177</v>
      </c>
      <c r="B67" s="76" t="s">
        <v>178</v>
      </c>
      <c r="C67" s="74">
        <f>+C68+C78+C87</f>
        <v>4092386974.7200003</v>
      </c>
      <c r="D67" s="74">
        <f>+D68+D78+D87</f>
        <v>554996694.7199999</v>
      </c>
      <c r="E67" s="74">
        <f>+E68+E78+E87</f>
        <v>249861536.49</v>
      </c>
      <c r="F67" s="99">
        <f t="shared" si="3"/>
        <v>4897245205.93</v>
      </c>
    </row>
    <row r="68" spans="1:6" ht="15">
      <c r="A68" s="107"/>
      <c r="B68" s="76" t="s">
        <v>132</v>
      </c>
      <c r="C68" s="75">
        <f>+C69+C70+C71+C72+C77</f>
        <v>3918286633.92</v>
      </c>
      <c r="D68" s="75">
        <f>+D69+D70+D71+D72+D77</f>
        <v>554258781.67</v>
      </c>
      <c r="E68" s="75">
        <f>+E69+E70+E71+E72+E77</f>
        <v>249861536.49</v>
      </c>
      <c r="F68" s="99">
        <f t="shared" si="3"/>
        <v>4722406952.08</v>
      </c>
    </row>
    <row r="69" spans="1:6" s="79" customFormat="1" ht="15" hidden="1">
      <c r="A69" s="108"/>
      <c r="B69" s="101" t="s">
        <v>179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180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181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182</v>
      </c>
      <c r="C72" s="75">
        <f>SUM(C73:C76)</f>
        <v>3918286633.92</v>
      </c>
      <c r="D72" s="75">
        <f>SUM(D73:D76)</f>
        <v>554258781.67</v>
      </c>
      <c r="E72" s="75">
        <f>SUM(E73:E76)</f>
        <v>249861536.49</v>
      </c>
      <c r="F72" s="105">
        <f t="shared" si="3"/>
        <v>4722406952.08</v>
      </c>
    </row>
    <row r="73" spans="1:6" s="79" customFormat="1" ht="15">
      <c r="A73" s="108"/>
      <c r="B73" s="106" t="s">
        <v>183</v>
      </c>
      <c r="C73" s="81">
        <v>3903162707.21</v>
      </c>
      <c r="D73" s="81">
        <v>554258781.67</v>
      </c>
      <c r="E73" s="81">
        <v>249861536.49</v>
      </c>
      <c r="F73" s="103">
        <f t="shared" si="3"/>
        <v>4707283025.37</v>
      </c>
    </row>
    <row r="74" spans="1:6" s="79" customFormat="1" ht="15">
      <c r="A74" s="108"/>
      <c r="B74" s="106" t="s">
        <v>184</v>
      </c>
      <c r="C74" s="81">
        <v>10730000</v>
      </c>
      <c r="D74" s="81">
        <v>0</v>
      </c>
      <c r="E74" s="81">
        <v>0</v>
      </c>
      <c r="F74" s="103">
        <f t="shared" si="3"/>
        <v>10730000</v>
      </c>
    </row>
    <row r="75" spans="1:6" s="79" customFormat="1" ht="15" hidden="1">
      <c r="A75" s="108"/>
      <c r="B75" s="106" t="s">
        <v>185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186</v>
      </c>
      <c r="C76" s="81">
        <v>4393926.71</v>
      </c>
      <c r="D76" s="81">
        <v>0</v>
      </c>
      <c r="E76" s="81">
        <v>0</v>
      </c>
      <c r="F76" s="103">
        <f t="shared" si="3"/>
        <v>4393926.71</v>
      </c>
    </row>
    <row r="77" spans="1:6" s="79" customFormat="1" ht="15" hidden="1">
      <c r="A77" s="108"/>
      <c r="B77" s="101" t="s">
        <v>187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188</v>
      </c>
      <c r="C78" s="75">
        <f>SUM(C79:C86)</f>
        <v>174100340.8</v>
      </c>
      <c r="D78" s="75">
        <f>SUM(D79:D86)</f>
        <v>737913.05</v>
      </c>
      <c r="E78" s="75">
        <f>SUM(E79:E86)</f>
        <v>0</v>
      </c>
      <c r="F78" s="105">
        <f t="shared" si="3"/>
        <v>174838253.85000002</v>
      </c>
    </row>
    <row r="79" spans="1:6" s="79" customFormat="1" ht="15" hidden="1">
      <c r="A79" s="108"/>
      <c r="B79" s="101" t="s">
        <v>189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190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191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192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193</v>
      </c>
      <c r="C83" s="81">
        <v>16420407.08</v>
      </c>
      <c r="D83" s="81">
        <v>0</v>
      </c>
      <c r="E83" s="81">
        <v>0</v>
      </c>
      <c r="F83" s="103">
        <f t="shared" si="3"/>
        <v>16420407.08</v>
      </c>
    </row>
    <row r="84" spans="1:6" s="79" customFormat="1" ht="15" hidden="1">
      <c r="A84" s="108"/>
      <c r="B84" s="101" t="s">
        <v>194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195</v>
      </c>
      <c r="C85" s="81">
        <v>157679933.72</v>
      </c>
      <c r="D85" s="81">
        <v>737913.05</v>
      </c>
      <c r="E85" s="81">
        <v>0</v>
      </c>
      <c r="F85" s="103">
        <f t="shared" si="3"/>
        <v>158417846.77</v>
      </c>
    </row>
    <row r="86" spans="1:6" s="79" customFormat="1" ht="15" hidden="1">
      <c r="A86" s="108"/>
      <c r="B86" s="101" t="s">
        <v>196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197</v>
      </c>
      <c r="C87" s="81"/>
      <c r="D87" s="81"/>
      <c r="E87" s="81"/>
      <c r="F87" s="103">
        <f>SUM(C87:E87)</f>
        <v>0</v>
      </c>
    </row>
    <row r="88" spans="1:6" s="79" customFormat="1" ht="15">
      <c r="A88" s="108"/>
      <c r="B88" s="110" t="s">
        <v>198</v>
      </c>
      <c r="C88" s="81">
        <v>30044.19</v>
      </c>
      <c r="D88" s="81">
        <v>767957.24</v>
      </c>
      <c r="E88" s="81">
        <v>0</v>
      </c>
      <c r="F88" s="103">
        <f>SUM(C88:E88)</f>
        <v>798001.4299999999</v>
      </c>
    </row>
    <row r="89" spans="1:6" s="79" customFormat="1" ht="15">
      <c r="A89" s="108"/>
      <c r="B89" s="110" t="s">
        <v>199</v>
      </c>
      <c r="C89" s="81">
        <v>767957.24</v>
      </c>
      <c r="D89" s="81">
        <v>30044.19</v>
      </c>
      <c r="E89" s="81">
        <v>0</v>
      </c>
      <c r="F89" s="102">
        <f>SUM(C89:E89)</f>
        <v>798001.4299999999</v>
      </c>
    </row>
    <row r="90" spans="1:6" ht="15.75" customHeight="1" thickBot="1">
      <c r="A90" s="111" t="s">
        <v>200</v>
      </c>
      <c r="B90" s="112" t="s">
        <v>201</v>
      </c>
      <c r="C90" s="113">
        <f>+C44-C67+C88-C89</f>
        <v>-385138779.7600005</v>
      </c>
      <c r="D90" s="113">
        <f>+D44-D67+D88-D89</f>
        <v>-20868460.81999989</v>
      </c>
      <c r="E90" s="113">
        <f>+E44-E67+E88-E89</f>
        <v>761098579.47</v>
      </c>
      <c r="F90" s="114">
        <f>SUM(C90:E90)</f>
        <v>355091338.8899996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202</v>
      </c>
      <c r="B92" s="76" t="s">
        <v>203</v>
      </c>
      <c r="C92" s="75"/>
      <c r="D92" s="75"/>
      <c r="E92" s="75"/>
      <c r="F92" s="75"/>
    </row>
    <row r="93" spans="1:6" ht="16.5" hidden="1" thickBot="1" thickTop="1">
      <c r="A93" s="70"/>
      <c r="B93" s="76" t="s">
        <v>204</v>
      </c>
      <c r="C93" s="77">
        <f>C43+C90</f>
        <v>6.556510925292969E-07</v>
      </c>
      <c r="D93" s="77">
        <f>D43+D90</f>
        <v>5.811452865600586E-07</v>
      </c>
      <c r="E93" s="77">
        <f>E43+E90</f>
        <v>-0.029999971389770508</v>
      </c>
      <c r="F93" s="77">
        <f>SUM(C93:E93)</f>
        <v>-0.02999873459339142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2" t="s">
        <v>57</v>
      </c>
      <c r="B95" s="122"/>
      <c r="C95" s="122"/>
      <c r="D95" s="122"/>
      <c r="E95" s="122"/>
      <c r="F95" s="122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209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2014-08-26T15:43:20Z</dcterms:modified>
  <cp:category/>
  <cp:version/>
  <cp:contentType/>
  <cp:contentStatus/>
</cp:coreProperties>
</file>